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PRORAČUN 2024\proračun 2024\rad proračun 2024\dražen 2301\"/>
    </mc:Choice>
  </mc:AlternateContent>
  <xr:revisionPtr revIDLastSave="0" documentId="13_ncr:1_{CAE71C62-70F1-4A25-B3AA-6796322C4B5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Naslovna" sheetId="1" r:id="rId1"/>
    <sheet name="Opći dio" sheetId="2" r:id="rId2"/>
    <sheet name="Posebni dio" sheetId="3" r:id="rId3"/>
    <sheet name="Ekonomska klasifikacija" sheetId="4" r:id="rId4"/>
    <sheet name="Funkcijska klasifikacija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3" i="3" l="1"/>
  <c r="H483" i="3"/>
  <c r="F483" i="3"/>
  <c r="G484" i="3"/>
  <c r="H484" i="3"/>
  <c r="F484" i="3"/>
  <c r="G486" i="3"/>
  <c r="H486" i="3"/>
  <c r="F486" i="3"/>
  <c r="I20" i="1" l="1"/>
  <c r="H20" i="1"/>
  <c r="G20" i="1"/>
  <c r="F20" i="1"/>
  <c r="F24" i="1" s="1"/>
  <c r="J24" i="1" s="1"/>
  <c r="H34" i="3"/>
  <c r="H36" i="3"/>
  <c r="G35" i="3"/>
  <c r="H35" i="3" s="1"/>
  <c r="G36" i="3"/>
  <c r="G34" i="3"/>
  <c r="H27" i="2" l="1"/>
  <c r="G27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F10" i="2"/>
  <c r="F32" i="2"/>
  <c r="F33" i="2"/>
  <c r="F34" i="2"/>
  <c r="F36" i="2"/>
  <c r="F41" i="2"/>
  <c r="F40" i="2" s="1"/>
  <c r="F43" i="2"/>
  <c r="F42" i="2" s="1"/>
  <c r="F46" i="2"/>
  <c r="F45" i="2" s="1"/>
  <c r="F49" i="2"/>
  <c r="F50" i="2"/>
  <c r="F13" i="2"/>
  <c r="F17" i="2"/>
  <c r="F20" i="2"/>
  <c r="F37" i="2"/>
  <c r="F38" i="2"/>
  <c r="F39" i="2"/>
  <c r="F48" i="2"/>
  <c r="F51" i="2"/>
  <c r="F55" i="2"/>
  <c r="F56" i="2"/>
  <c r="F57" i="2"/>
  <c r="F58" i="2"/>
  <c r="F60" i="2"/>
  <c r="F59" i="2" s="1"/>
  <c r="E24" i="1"/>
  <c r="E20" i="1"/>
  <c r="D19" i="5"/>
  <c r="D77" i="3"/>
  <c r="F54" i="2" l="1"/>
  <c r="F47" i="2"/>
  <c r="E60" i="2" l="1"/>
  <c r="E59" i="2" s="1"/>
  <c r="I59" i="2" s="1"/>
  <c r="E58" i="2"/>
  <c r="I58" i="2" s="1"/>
  <c r="E57" i="2"/>
  <c r="E56" i="2"/>
  <c r="I56" i="2" s="1"/>
  <c r="E55" i="2"/>
  <c r="I55" i="2" s="1"/>
  <c r="H19" i="5"/>
  <c r="L19" i="5" s="1"/>
  <c r="G19" i="5"/>
  <c r="K19" i="5" s="1"/>
  <c r="F19" i="5"/>
  <c r="I19" i="5"/>
  <c r="J481" i="3"/>
  <c r="K481" i="3"/>
  <c r="L481" i="3"/>
  <c r="J483" i="3"/>
  <c r="K483" i="3"/>
  <c r="L483" i="3"/>
  <c r="J484" i="3"/>
  <c r="K484" i="3"/>
  <c r="L484" i="3"/>
  <c r="J485" i="3"/>
  <c r="J486" i="3"/>
  <c r="K486" i="3"/>
  <c r="L486" i="3"/>
  <c r="G57" i="2"/>
  <c r="H57" i="2"/>
  <c r="G363" i="3"/>
  <c r="G362" i="3" s="1"/>
  <c r="G361" i="3" s="1"/>
  <c r="G360" i="3" s="1"/>
  <c r="G359" i="3" s="1"/>
  <c r="G16" i="3"/>
  <c r="H16" i="3" s="1"/>
  <c r="L16" i="3" s="1"/>
  <c r="G17" i="3"/>
  <c r="G24" i="3"/>
  <c r="G23" i="3" s="1"/>
  <c r="G38" i="3"/>
  <c r="K38" i="3" s="1"/>
  <c r="G39" i="3"/>
  <c r="G40" i="3"/>
  <c r="H40" i="3" s="1"/>
  <c r="L40" i="3" s="1"/>
  <c r="G41" i="3"/>
  <c r="G43" i="3"/>
  <c r="K43" i="3" s="1"/>
  <c r="G49" i="3"/>
  <c r="G50" i="2" s="1"/>
  <c r="G55" i="3"/>
  <c r="G54" i="3" s="1"/>
  <c r="G53" i="3" s="1"/>
  <c r="G56" i="3"/>
  <c r="G60" i="3"/>
  <c r="G59" i="3" s="1"/>
  <c r="G66" i="3"/>
  <c r="G74" i="3"/>
  <c r="G75" i="3"/>
  <c r="K75" i="3" s="1"/>
  <c r="G76" i="3"/>
  <c r="K76" i="3" s="1"/>
  <c r="G78" i="3"/>
  <c r="G79" i="3"/>
  <c r="H79" i="3" s="1"/>
  <c r="G80" i="3"/>
  <c r="G83" i="3"/>
  <c r="G82" i="3" s="1"/>
  <c r="G81" i="3" s="1"/>
  <c r="G90" i="3"/>
  <c r="H90" i="3" s="1"/>
  <c r="G92" i="3"/>
  <c r="G98" i="3"/>
  <c r="G101" i="3"/>
  <c r="K102" i="3"/>
  <c r="G112" i="3"/>
  <c r="H112" i="3" s="1"/>
  <c r="G113" i="3"/>
  <c r="H113" i="3" s="1"/>
  <c r="G119" i="3"/>
  <c r="K119" i="3" s="1"/>
  <c r="G120" i="3"/>
  <c r="G127" i="3"/>
  <c r="G126" i="3" s="1"/>
  <c r="G125" i="3" s="1"/>
  <c r="G122" i="3" s="1"/>
  <c r="G121" i="3" s="1"/>
  <c r="G128" i="3"/>
  <c r="G134" i="3"/>
  <c r="K134" i="3" s="1"/>
  <c r="G137" i="3"/>
  <c r="G136" i="3" s="1"/>
  <c r="G143" i="3"/>
  <c r="G142" i="3" s="1"/>
  <c r="G141" i="3" s="1"/>
  <c r="G144" i="3"/>
  <c r="H144" i="3" s="1"/>
  <c r="G150" i="3"/>
  <c r="G151" i="3"/>
  <c r="H151" i="3" s="1"/>
  <c r="L151" i="3" s="1"/>
  <c r="G161" i="3"/>
  <c r="K161" i="3" s="1"/>
  <c r="G162" i="3"/>
  <c r="H162" i="3" s="1"/>
  <c r="L162" i="3" s="1"/>
  <c r="G163" i="3"/>
  <c r="H163" i="3" s="1"/>
  <c r="G170" i="3"/>
  <c r="G171" i="3"/>
  <c r="H171" i="3" s="1"/>
  <c r="L171" i="3" s="1"/>
  <c r="G173" i="3"/>
  <c r="G172" i="3" s="1"/>
  <c r="G180" i="3"/>
  <c r="K180" i="3" s="1"/>
  <c r="G181" i="3"/>
  <c r="H181" i="3" s="1"/>
  <c r="L181" i="3" s="1"/>
  <c r="G189" i="3"/>
  <c r="G188" i="3" s="1"/>
  <c r="G192" i="3"/>
  <c r="G193" i="3"/>
  <c r="G201" i="3"/>
  <c r="G200" i="3" s="1"/>
  <c r="G199" i="3" s="1"/>
  <c r="G196" i="3" s="1"/>
  <c r="G209" i="3"/>
  <c r="G208" i="3" s="1"/>
  <c r="G207" i="3" s="1"/>
  <c r="G212" i="3"/>
  <c r="K212" i="3" s="1"/>
  <c r="G214" i="3"/>
  <c r="G213" i="3" s="1"/>
  <c r="G223" i="3"/>
  <c r="G224" i="3"/>
  <c r="H224" i="3" s="1"/>
  <c r="L224" i="3" s="1"/>
  <c r="G226" i="3"/>
  <c r="G233" i="3"/>
  <c r="G232" i="3" s="1"/>
  <c r="G231" i="3" s="1"/>
  <c r="G234" i="3"/>
  <c r="H234" i="3" s="1"/>
  <c r="L234" i="3" s="1"/>
  <c r="G241" i="3"/>
  <c r="G249" i="3"/>
  <c r="K249" i="3" s="1"/>
  <c r="G257" i="3"/>
  <c r="H257" i="3" s="1"/>
  <c r="G263" i="3"/>
  <c r="G262" i="3" s="1"/>
  <c r="G265" i="3"/>
  <c r="G264" i="3" s="1"/>
  <c r="G272" i="3"/>
  <c r="K272" i="3" s="1"/>
  <c r="G273" i="3"/>
  <c r="H273" i="3" s="1"/>
  <c r="L273" i="3" s="1"/>
  <c r="G279" i="3"/>
  <c r="G278" i="3" s="1"/>
  <c r="G288" i="3"/>
  <c r="G287" i="3" s="1"/>
  <c r="G286" i="3" s="1"/>
  <c r="G283" i="3" s="1"/>
  <c r="G282" i="3" s="1"/>
  <c r="G295" i="3"/>
  <c r="H295" i="3" s="1"/>
  <c r="H294" i="3" s="1"/>
  <c r="G297" i="3"/>
  <c r="G296" i="3" s="1"/>
  <c r="G305" i="3"/>
  <c r="K305" i="3" s="1"/>
  <c r="G311" i="3"/>
  <c r="G310" i="3" s="1"/>
  <c r="G309" i="3" s="1"/>
  <c r="G308" i="3" s="1"/>
  <c r="G307" i="3" s="1"/>
  <c r="G306" i="3" s="1"/>
  <c r="G317" i="3"/>
  <c r="G324" i="3"/>
  <c r="G49" i="2" s="1"/>
  <c r="G330" i="3"/>
  <c r="G329" i="3" s="1"/>
  <c r="G328" i="3" s="1"/>
  <c r="G327" i="3" s="1"/>
  <c r="G326" i="3" s="1"/>
  <c r="G325" i="3" s="1"/>
  <c r="G338" i="3"/>
  <c r="H338" i="3" s="1"/>
  <c r="G340" i="3"/>
  <c r="G339" i="3" s="1"/>
  <c r="G347" i="3"/>
  <c r="G346" i="3" s="1"/>
  <c r="G345" i="3" s="1"/>
  <c r="G355" i="3"/>
  <c r="G354" i="3" s="1"/>
  <c r="G357" i="3"/>
  <c r="G356" i="3" s="1"/>
  <c r="K356" i="3" s="1"/>
  <c r="G370" i="3"/>
  <c r="G369" i="3" s="1"/>
  <c r="G368" i="3" s="1"/>
  <c r="G367" i="3" s="1"/>
  <c r="G366" i="3" s="1"/>
  <c r="G365" i="3" s="1"/>
  <c r="G377" i="3"/>
  <c r="G376" i="3" s="1"/>
  <c r="G375" i="3" s="1"/>
  <c r="G372" i="3" s="1"/>
  <c r="G383" i="3"/>
  <c r="G382" i="3" s="1"/>
  <c r="G389" i="3"/>
  <c r="G388" i="3" s="1"/>
  <c r="G387" i="3" s="1"/>
  <c r="G390" i="3"/>
  <c r="H390" i="3" s="1"/>
  <c r="L390" i="3" s="1"/>
  <c r="G392" i="3"/>
  <c r="G391" i="3" s="1"/>
  <c r="G398" i="3"/>
  <c r="G397" i="3" s="1"/>
  <c r="G396" i="3" s="1"/>
  <c r="G395" i="3" s="1"/>
  <c r="G394" i="3" s="1"/>
  <c r="G393" i="3" s="1"/>
  <c r="G407" i="3"/>
  <c r="G406" i="3" s="1"/>
  <c r="G409" i="3"/>
  <c r="K409" i="3" s="1"/>
  <c r="G415" i="3"/>
  <c r="G414" i="3" s="1"/>
  <c r="G413" i="3" s="1"/>
  <c r="G412" i="3" s="1"/>
  <c r="G411" i="3" s="1"/>
  <c r="G410" i="3" s="1"/>
  <c r="G421" i="3"/>
  <c r="G420" i="3" s="1"/>
  <c r="G419" i="3" s="1"/>
  <c r="G418" i="3" s="1"/>
  <c r="G417" i="3" s="1"/>
  <c r="G416" i="3" s="1"/>
  <c r="G427" i="3"/>
  <c r="G426" i="3" s="1"/>
  <c r="G425" i="3" s="1"/>
  <c r="G424" i="3" s="1"/>
  <c r="G423" i="3" s="1"/>
  <c r="G422" i="3" s="1"/>
  <c r="G433" i="3"/>
  <c r="H433" i="3" s="1"/>
  <c r="H432" i="3" s="1"/>
  <c r="H431" i="3" s="1"/>
  <c r="G440" i="3"/>
  <c r="K440" i="3" s="1"/>
  <c r="G441" i="3"/>
  <c r="H441" i="3" s="1"/>
  <c r="L441" i="3" s="1"/>
  <c r="G442" i="3"/>
  <c r="H442" i="3" s="1"/>
  <c r="G444" i="3"/>
  <c r="K444" i="3" s="1"/>
  <c r="G445" i="3"/>
  <c r="H445" i="3" s="1"/>
  <c r="G446" i="3"/>
  <c r="H446" i="3" s="1"/>
  <c r="L446" i="3" s="1"/>
  <c r="G453" i="3"/>
  <c r="G452" i="3" s="1"/>
  <c r="G451" i="3" s="1"/>
  <c r="G450" i="3" s="1"/>
  <c r="G449" i="3" s="1"/>
  <c r="G448" i="3" s="1"/>
  <c r="G447" i="3" s="1"/>
  <c r="H17" i="3"/>
  <c r="L17" i="3" s="1"/>
  <c r="H41" i="3"/>
  <c r="H56" i="3"/>
  <c r="L56" i="3" s="1"/>
  <c r="H60" i="3"/>
  <c r="H59" i="3" s="1"/>
  <c r="H58" i="3" s="1"/>
  <c r="H74" i="3"/>
  <c r="H92" i="3"/>
  <c r="H120" i="3"/>
  <c r="L120" i="3" s="1"/>
  <c r="H128" i="3"/>
  <c r="L128" i="3" s="1"/>
  <c r="H137" i="3"/>
  <c r="H136" i="3" s="1"/>
  <c r="H135" i="3" s="1"/>
  <c r="H170" i="3"/>
  <c r="H173" i="3"/>
  <c r="H172" i="3" s="1"/>
  <c r="H193" i="3"/>
  <c r="H241" i="3"/>
  <c r="H265" i="3"/>
  <c r="H264" i="3" s="1"/>
  <c r="H324" i="3"/>
  <c r="H340" i="3"/>
  <c r="H339" i="3" s="1"/>
  <c r="H355" i="3"/>
  <c r="H354" i="3" s="1"/>
  <c r="H363" i="3"/>
  <c r="H362" i="3" s="1"/>
  <c r="H361" i="3" s="1"/>
  <c r="H360" i="3" s="1"/>
  <c r="H359" i="3" s="1"/>
  <c r="H383" i="3"/>
  <c r="H382" i="3" s="1"/>
  <c r="H421" i="3"/>
  <c r="H420" i="3" s="1"/>
  <c r="H419" i="3" s="1"/>
  <c r="H418" i="3" s="1"/>
  <c r="H417" i="3" s="1"/>
  <c r="H416" i="3" s="1"/>
  <c r="H453" i="3"/>
  <c r="H452" i="3" s="1"/>
  <c r="H451" i="3" s="1"/>
  <c r="H450" i="3" s="1"/>
  <c r="H449" i="3" s="1"/>
  <c r="H448" i="3" s="1"/>
  <c r="H447" i="3" s="1"/>
  <c r="F100" i="3"/>
  <c r="F388" i="3"/>
  <c r="F387" i="3" s="1"/>
  <c r="D388" i="3"/>
  <c r="D387" i="3" s="1"/>
  <c r="F37" i="3"/>
  <c r="F160" i="3"/>
  <c r="F89" i="3"/>
  <c r="F278" i="3"/>
  <c r="F222" i="3"/>
  <c r="F191" i="3"/>
  <c r="F179" i="3"/>
  <c r="F169" i="3"/>
  <c r="L36" i="3"/>
  <c r="K324" i="3"/>
  <c r="F77" i="3"/>
  <c r="F73" i="3"/>
  <c r="F54" i="3"/>
  <c r="F33" i="3"/>
  <c r="F439" i="3"/>
  <c r="F443" i="3"/>
  <c r="F356" i="3"/>
  <c r="D356" i="3"/>
  <c r="I356" i="3" s="1"/>
  <c r="J38" i="2"/>
  <c r="J39" i="2"/>
  <c r="J34" i="2"/>
  <c r="J32" i="2"/>
  <c r="J33" i="2"/>
  <c r="J36" i="2"/>
  <c r="J37" i="2"/>
  <c r="J41" i="2"/>
  <c r="J48" i="2"/>
  <c r="J49" i="2"/>
  <c r="J50" i="2"/>
  <c r="J51" i="2"/>
  <c r="I57" i="3"/>
  <c r="J13" i="1"/>
  <c r="J12" i="1"/>
  <c r="J10" i="1"/>
  <c r="J9" i="1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J44" i="2"/>
  <c r="K44" i="2"/>
  <c r="L44" i="2"/>
  <c r="I45" i="2"/>
  <c r="I46" i="2"/>
  <c r="I47" i="2"/>
  <c r="I48" i="2"/>
  <c r="I49" i="2"/>
  <c r="I50" i="2"/>
  <c r="I51" i="2"/>
  <c r="I31" i="2"/>
  <c r="I57" i="2"/>
  <c r="I30" i="2"/>
  <c r="J27" i="2"/>
  <c r="K27" i="2"/>
  <c r="L27" i="2"/>
  <c r="J28" i="2"/>
  <c r="K28" i="2"/>
  <c r="L28" i="2"/>
  <c r="I27" i="2"/>
  <c r="I28" i="2"/>
  <c r="I26" i="2"/>
  <c r="I25" i="2"/>
  <c r="J10" i="2"/>
  <c r="K10" i="2"/>
  <c r="L10" i="2"/>
  <c r="J11" i="2"/>
  <c r="K11" i="2"/>
  <c r="L11" i="2"/>
  <c r="J12" i="2"/>
  <c r="K12" i="2"/>
  <c r="L12" i="2"/>
  <c r="J14" i="2"/>
  <c r="K14" i="2"/>
  <c r="L14" i="2"/>
  <c r="J15" i="2"/>
  <c r="K15" i="2"/>
  <c r="L15" i="2"/>
  <c r="J16" i="2"/>
  <c r="K16" i="2"/>
  <c r="L16" i="2"/>
  <c r="J18" i="2"/>
  <c r="K18" i="2"/>
  <c r="L18" i="2"/>
  <c r="J19" i="2"/>
  <c r="K19" i="2"/>
  <c r="L19" i="2"/>
  <c r="J21" i="2"/>
  <c r="K21" i="2"/>
  <c r="L21" i="2"/>
  <c r="J22" i="2"/>
  <c r="K22" i="2"/>
  <c r="L22" i="2"/>
  <c r="J23" i="2"/>
  <c r="K23" i="2"/>
  <c r="L23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482" i="3"/>
  <c r="I483" i="3"/>
  <c r="I484" i="3"/>
  <c r="I486" i="3"/>
  <c r="I488" i="3"/>
  <c r="I489" i="3"/>
  <c r="I481" i="3"/>
  <c r="J16" i="3"/>
  <c r="K16" i="3"/>
  <c r="J17" i="3"/>
  <c r="K17" i="3"/>
  <c r="J24" i="3"/>
  <c r="J34" i="3"/>
  <c r="J35" i="3"/>
  <c r="K35" i="3"/>
  <c r="J36" i="3"/>
  <c r="K36" i="3"/>
  <c r="J38" i="3"/>
  <c r="J39" i="3"/>
  <c r="J40" i="3"/>
  <c r="J41" i="3"/>
  <c r="K41" i="3"/>
  <c r="J43" i="3"/>
  <c r="J55" i="3"/>
  <c r="K55" i="3"/>
  <c r="J56" i="3"/>
  <c r="K56" i="3"/>
  <c r="L57" i="3"/>
  <c r="J60" i="3"/>
  <c r="K60" i="3"/>
  <c r="J66" i="3"/>
  <c r="J70" i="3"/>
  <c r="K70" i="3"/>
  <c r="L70" i="3"/>
  <c r="J71" i="3"/>
  <c r="K71" i="3"/>
  <c r="L71" i="3"/>
  <c r="J74" i="3"/>
  <c r="K74" i="3"/>
  <c r="J75" i="3"/>
  <c r="J76" i="3"/>
  <c r="J78" i="3"/>
  <c r="J79" i="3"/>
  <c r="J80" i="3"/>
  <c r="K80" i="3"/>
  <c r="J83" i="3"/>
  <c r="K83" i="3"/>
  <c r="J84" i="3"/>
  <c r="K84" i="3"/>
  <c r="L84" i="3"/>
  <c r="J90" i="3"/>
  <c r="J91" i="3"/>
  <c r="K91" i="3"/>
  <c r="L91" i="3"/>
  <c r="J92" i="3"/>
  <c r="K92" i="3"/>
  <c r="J96" i="3"/>
  <c r="K96" i="3"/>
  <c r="L96" i="3"/>
  <c r="J99" i="3"/>
  <c r="K99" i="3"/>
  <c r="J101" i="3"/>
  <c r="K101" i="3"/>
  <c r="J102" i="3"/>
  <c r="J107" i="3"/>
  <c r="K107" i="3"/>
  <c r="L107" i="3"/>
  <c r="J108" i="3"/>
  <c r="K108" i="3"/>
  <c r="L108" i="3"/>
  <c r="J112" i="3"/>
  <c r="K112" i="3"/>
  <c r="J113" i="3"/>
  <c r="J119" i="3"/>
  <c r="J120" i="3"/>
  <c r="K120" i="3"/>
  <c r="J123" i="3"/>
  <c r="K123" i="3"/>
  <c r="L123" i="3"/>
  <c r="J124" i="3"/>
  <c r="K124" i="3"/>
  <c r="L124" i="3"/>
  <c r="J127" i="3"/>
  <c r="J128" i="3"/>
  <c r="K128" i="3"/>
  <c r="J131" i="3"/>
  <c r="K131" i="3"/>
  <c r="L131" i="3"/>
  <c r="J134" i="3"/>
  <c r="J137" i="3"/>
  <c r="K137" i="3"/>
  <c r="J143" i="3"/>
  <c r="K143" i="3"/>
  <c r="J144" i="3"/>
  <c r="K144" i="3"/>
  <c r="J150" i="3"/>
  <c r="K150" i="3"/>
  <c r="J151" i="3"/>
  <c r="J155" i="3"/>
  <c r="K155" i="3"/>
  <c r="L155" i="3"/>
  <c r="J156" i="3"/>
  <c r="K156" i="3"/>
  <c r="L156" i="3"/>
  <c r="J158" i="3"/>
  <c r="K158" i="3"/>
  <c r="L158" i="3"/>
  <c r="J161" i="3"/>
  <c r="J162" i="3"/>
  <c r="J163" i="3"/>
  <c r="J166" i="3"/>
  <c r="K166" i="3"/>
  <c r="L166" i="3"/>
  <c r="J170" i="3"/>
  <c r="K170" i="3"/>
  <c r="J171" i="3"/>
  <c r="J173" i="3"/>
  <c r="K173" i="3"/>
  <c r="J176" i="3"/>
  <c r="K176" i="3"/>
  <c r="L176" i="3"/>
  <c r="J177" i="3"/>
  <c r="K177" i="3"/>
  <c r="L177" i="3"/>
  <c r="J180" i="3"/>
  <c r="J181" i="3"/>
  <c r="K181" i="3"/>
  <c r="J184" i="3"/>
  <c r="K184" i="3"/>
  <c r="L184" i="3"/>
  <c r="J185" i="3"/>
  <c r="K185" i="3"/>
  <c r="L185" i="3"/>
  <c r="J189" i="3"/>
  <c r="K189" i="3"/>
  <c r="J192" i="3"/>
  <c r="K192" i="3"/>
  <c r="J193" i="3"/>
  <c r="K193" i="3"/>
  <c r="J197" i="3"/>
  <c r="K197" i="3"/>
  <c r="L197" i="3"/>
  <c r="J201" i="3"/>
  <c r="J206" i="3"/>
  <c r="K206" i="3"/>
  <c r="L206" i="3"/>
  <c r="J209" i="3"/>
  <c r="K209" i="3"/>
  <c r="J212" i="3"/>
  <c r="J214" i="3"/>
  <c r="J219" i="3"/>
  <c r="K219" i="3"/>
  <c r="L219" i="3"/>
  <c r="J223" i="3"/>
  <c r="K223" i="3"/>
  <c r="J224" i="3"/>
  <c r="K224" i="3"/>
  <c r="J226" i="3"/>
  <c r="K226" i="3"/>
  <c r="J233" i="3"/>
  <c r="J234" i="3"/>
  <c r="K234" i="3"/>
  <c r="J237" i="3"/>
  <c r="K237" i="3"/>
  <c r="L237" i="3"/>
  <c r="J241" i="3"/>
  <c r="K241" i="3"/>
  <c r="L241" i="3"/>
  <c r="J244" i="3"/>
  <c r="K244" i="3"/>
  <c r="L244" i="3"/>
  <c r="L245" i="3"/>
  <c r="J246" i="3"/>
  <c r="K246" i="3"/>
  <c r="L246" i="3"/>
  <c r="J249" i="3"/>
  <c r="J257" i="3"/>
  <c r="J263" i="3"/>
  <c r="J265" i="3"/>
  <c r="K265" i="3"/>
  <c r="J268" i="3"/>
  <c r="K268" i="3"/>
  <c r="L268" i="3"/>
  <c r="J272" i="3"/>
  <c r="J273" i="3"/>
  <c r="J276" i="3"/>
  <c r="K276" i="3"/>
  <c r="L276" i="3"/>
  <c r="J279" i="3"/>
  <c r="K279" i="3"/>
  <c r="J280" i="3"/>
  <c r="K280" i="3"/>
  <c r="L280" i="3"/>
  <c r="J284" i="3"/>
  <c r="K284" i="3"/>
  <c r="L284" i="3"/>
  <c r="J285" i="3"/>
  <c r="K285" i="3"/>
  <c r="L285" i="3"/>
  <c r="J288" i="3"/>
  <c r="J292" i="3"/>
  <c r="K292" i="3"/>
  <c r="L292" i="3"/>
  <c r="J295" i="3"/>
  <c r="K295" i="3"/>
  <c r="J297" i="3"/>
  <c r="K297" i="3"/>
  <c r="J305" i="3"/>
  <c r="J311" i="3"/>
  <c r="K311" i="3"/>
  <c r="J317" i="3"/>
  <c r="K317" i="3"/>
  <c r="J321" i="3"/>
  <c r="K321" i="3"/>
  <c r="L321" i="3"/>
  <c r="J324" i="3"/>
  <c r="J330" i="3"/>
  <c r="K330" i="3"/>
  <c r="J335" i="3"/>
  <c r="K335" i="3"/>
  <c r="L335" i="3"/>
  <c r="J338" i="3"/>
  <c r="K338" i="3"/>
  <c r="J340" i="3"/>
  <c r="J344" i="3"/>
  <c r="K344" i="3"/>
  <c r="L344" i="3"/>
  <c r="J347" i="3"/>
  <c r="J355" i="3"/>
  <c r="J357" i="3"/>
  <c r="J358" i="3"/>
  <c r="K358" i="3"/>
  <c r="L358" i="3"/>
  <c r="J364" i="3"/>
  <c r="K364" i="3"/>
  <c r="L364" i="3"/>
  <c r="J370" i="3"/>
  <c r="K370" i="3"/>
  <c r="J374" i="3"/>
  <c r="K374" i="3"/>
  <c r="L374" i="3"/>
  <c r="J377" i="3"/>
  <c r="J383" i="3"/>
  <c r="K383" i="3"/>
  <c r="J386" i="3"/>
  <c r="K386" i="3"/>
  <c r="L386" i="3"/>
  <c r="J389" i="3"/>
  <c r="K389" i="3"/>
  <c r="J390" i="3"/>
  <c r="K390" i="3"/>
  <c r="J392" i="3"/>
  <c r="K392" i="3"/>
  <c r="J398" i="3"/>
  <c r="J403" i="3"/>
  <c r="K403" i="3"/>
  <c r="L403" i="3"/>
  <c r="J404" i="3"/>
  <c r="K404" i="3"/>
  <c r="L404" i="3"/>
  <c r="J407" i="3"/>
  <c r="J409" i="3"/>
  <c r="J415" i="3"/>
  <c r="J421" i="3"/>
  <c r="K421" i="3"/>
  <c r="J427" i="3"/>
  <c r="J433" i="3"/>
  <c r="K433" i="3"/>
  <c r="J437" i="3"/>
  <c r="K437" i="3"/>
  <c r="L437" i="3"/>
  <c r="J440" i="3"/>
  <c r="J441" i="3"/>
  <c r="J442" i="3"/>
  <c r="J444" i="3"/>
  <c r="J445" i="3"/>
  <c r="K445" i="3"/>
  <c r="J446" i="3"/>
  <c r="K446" i="3"/>
  <c r="L453" i="3"/>
  <c r="J454" i="3"/>
  <c r="K454" i="3"/>
  <c r="L454" i="3"/>
  <c r="I454" i="3"/>
  <c r="I446" i="3"/>
  <c r="I445" i="3"/>
  <c r="I444" i="3"/>
  <c r="I442" i="3"/>
  <c r="I441" i="3"/>
  <c r="I440" i="3"/>
  <c r="I437" i="3"/>
  <c r="I433" i="3"/>
  <c r="I427" i="3"/>
  <c r="I421" i="3"/>
  <c r="I415" i="3"/>
  <c r="I409" i="3"/>
  <c r="I407" i="3"/>
  <c r="I404" i="3"/>
  <c r="I403" i="3"/>
  <c r="I398" i="3"/>
  <c r="I392" i="3"/>
  <c r="I390" i="3"/>
  <c r="I389" i="3"/>
  <c r="I388" i="3"/>
  <c r="I386" i="3"/>
  <c r="I383" i="3"/>
  <c r="I377" i="3"/>
  <c r="I374" i="3"/>
  <c r="I370" i="3"/>
  <c r="I364" i="3"/>
  <c r="I358" i="3"/>
  <c r="I357" i="3"/>
  <c r="I355" i="3"/>
  <c r="I347" i="3"/>
  <c r="I344" i="3"/>
  <c r="I340" i="3"/>
  <c r="I338" i="3"/>
  <c r="I335" i="3"/>
  <c r="I330" i="3"/>
  <c r="I324" i="3"/>
  <c r="I321" i="3"/>
  <c r="I317" i="3"/>
  <c r="I311" i="3"/>
  <c r="I305" i="3"/>
  <c r="I297" i="3"/>
  <c r="I295" i="3"/>
  <c r="I292" i="3"/>
  <c r="I291" i="3"/>
  <c r="I288" i="3"/>
  <c r="I285" i="3"/>
  <c r="I284" i="3"/>
  <c r="I280" i="3"/>
  <c r="I279" i="3"/>
  <c r="I276" i="3"/>
  <c r="I273" i="3"/>
  <c r="I272" i="3"/>
  <c r="I268" i="3"/>
  <c r="I265" i="3"/>
  <c r="I263" i="3"/>
  <c r="I257" i="3"/>
  <c r="I249" i="3"/>
  <c r="I246" i="3"/>
  <c r="I245" i="3"/>
  <c r="I244" i="3"/>
  <c r="I241" i="3"/>
  <c r="I237" i="3"/>
  <c r="I234" i="3"/>
  <c r="I233" i="3"/>
  <c r="I226" i="3"/>
  <c r="I224" i="3"/>
  <c r="I223" i="3"/>
  <c r="I219" i="3"/>
  <c r="I214" i="3"/>
  <c r="I212" i="3"/>
  <c r="I209" i="3"/>
  <c r="I206" i="3"/>
  <c r="I201" i="3"/>
  <c r="I197" i="3"/>
  <c r="I193" i="3"/>
  <c r="I192" i="3"/>
  <c r="I189" i="3"/>
  <c r="I185" i="3"/>
  <c r="I184" i="3"/>
  <c r="I181" i="3"/>
  <c r="I180" i="3"/>
  <c r="I177" i="3"/>
  <c r="I176" i="3"/>
  <c r="I173" i="3"/>
  <c r="I171" i="3"/>
  <c r="I170" i="3"/>
  <c r="I166" i="3"/>
  <c r="I163" i="3"/>
  <c r="I162" i="3"/>
  <c r="I161" i="3"/>
  <c r="I158" i="3"/>
  <c r="I156" i="3"/>
  <c r="I155" i="3"/>
  <c r="I151" i="3"/>
  <c r="I150" i="3"/>
  <c r="I144" i="3"/>
  <c r="I143" i="3"/>
  <c r="I137" i="3"/>
  <c r="I134" i="3"/>
  <c r="I131" i="3"/>
  <c r="I128" i="3"/>
  <c r="I127" i="3"/>
  <c r="I124" i="3"/>
  <c r="I123" i="3"/>
  <c r="I120" i="3"/>
  <c r="I119" i="3"/>
  <c r="I113" i="3"/>
  <c r="I112" i="3"/>
  <c r="I108" i="3"/>
  <c r="I107" i="3"/>
  <c r="I102" i="3"/>
  <c r="I101" i="3"/>
  <c r="I99" i="3"/>
  <c r="I96" i="3"/>
  <c r="I92" i="3"/>
  <c r="I91" i="3"/>
  <c r="I90" i="3"/>
  <c r="I84" i="3"/>
  <c r="I83" i="3"/>
  <c r="I80" i="3"/>
  <c r="I79" i="3"/>
  <c r="I78" i="3"/>
  <c r="I76" i="3"/>
  <c r="I75" i="3"/>
  <c r="I74" i="3"/>
  <c r="I71" i="3"/>
  <c r="I70" i="3"/>
  <c r="I66" i="3"/>
  <c r="I60" i="3"/>
  <c r="I56" i="3"/>
  <c r="I55" i="3"/>
  <c r="I43" i="3"/>
  <c r="I41" i="3"/>
  <c r="I40" i="3"/>
  <c r="I39" i="3"/>
  <c r="I38" i="3"/>
  <c r="I36" i="3"/>
  <c r="I35" i="3"/>
  <c r="I34" i="3"/>
  <c r="I25" i="3"/>
  <c r="I24" i="3"/>
  <c r="I17" i="3"/>
  <c r="I16" i="3"/>
  <c r="J58" i="2" l="1"/>
  <c r="J55" i="2"/>
  <c r="I60" i="2"/>
  <c r="G73" i="3"/>
  <c r="K415" i="3"/>
  <c r="J56" i="2"/>
  <c r="K347" i="3"/>
  <c r="K162" i="3"/>
  <c r="K79" i="3"/>
  <c r="H83" i="3"/>
  <c r="K24" i="3"/>
  <c r="H233" i="3"/>
  <c r="H232" i="3" s="1"/>
  <c r="H231" i="3" s="1"/>
  <c r="H75" i="3"/>
  <c r="L75" i="3" s="1"/>
  <c r="K233" i="3"/>
  <c r="K171" i="3"/>
  <c r="H427" i="3"/>
  <c r="H426" i="3" s="1"/>
  <c r="H425" i="3" s="1"/>
  <c r="H424" i="3" s="1"/>
  <c r="H423" i="3" s="1"/>
  <c r="H422" i="3" s="1"/>
  <c r="H214" i="3"/>
  <c r="H213" i="3" s="1"/>
  <c r="E54" i="2"/>
  <c r="I54" i="2" s="1"/>
  <c r="K163" i="3"/>
  <c r="K40" i="3"/>
  <c r="G42" i="3"/>
  <c r="G16" i="4" s="1"/>
  <c r="G41" i="2"/>
  <c r="K340" i="3"/>
  <c r="K127" i="3"/>
  <c r="K113" i="3"/>
  <c r="G39" i="2"/>
  <c r="L39" i="2" s="1"/>
  <c r="H169" i="3"/>
  <c r="H168" i="3" s="1"/>
  <c r="H167" i="3" s="1"/>
  <c r="H38" i="3"/>
  <c r="L137" i="3"/>
  <c r="H347" i="3"/>
  <c r="H346" i="3" s="1"/>
  <c r="H345" i="3" s="1"/>
  <c r="H342" i="3" s="1"/>
  <c r="H341" i="3" s="1"/>
  <c r="H343" i="3" s="1"/>
  <c r="H24" i="3"/>
  <c r="H23" i="3" s="1"/>
  <c r="H22" i="3" s="1"/>
  <c r="H21" i="3" s="1"/>
  <c r="H20" i="3" s="1"/>
  <c r="H19" i="3" s="1"/>
  <c r="H18" i="3" s="1"/>
  <c r="L60" i="3"/>
  <c r="F438" i="3"/>
  <c r="G36" i="2"/>
  <c r="G34" i="2"/>
  <c r="K34" i="2" s="1"/>
  <c r="K441" i="3"/>
  <c r="H440" i="3"/>
  <c r="H439" i="3" s="1"/>
  <c r="K427" i="3"/>
  <c r="H415" i="3"/>
  <c r="H414" i="3" s="1"/>
  <c r="H413" i="3" s="1"/>
  <c r="H412" i="3" s="1"/>
  <c r="H411" i="3" s="1"/>
  <c r="H410" i="3" s="1"/>
  <c r="K407" i="3"/>
  <c r="H398" i="3"/>
  <c r="K398" i="3"/>
  <c r="H392" i="3"/>
  <c r="J388" i="3"/>
  <c r="K377" i="3"/>
  <c r="K357" i="3"/>
  <c r="K355" i="3"/>
  <c r="L340" i="3"/>
  <c r="H323" i="3"/>
  <c r="H322" i="3" s="1"/>
  <c r="H49" i="2"/>
  <c r="G323" i="3"/>
  <c r="G322" i="3" s="1"/>
  <c r="G320" i="3" s="1"/>
  <c r="G304" i="3"/>
  <c r="G303" i="3" s="1"/>
  <c r="G302" i="3" s="1"/>
  <c r="G301" i="3" s="1"/>
  <c r="G300" i="3" s="1"/>
  <c r="G48" i="2"/>
  <c r="K288" i="3"/>
  <c r="H279" i="3"/>
  <c r="K273" i="3"/>
  <c r="K263" i="3"/>
  <c r="H256" i="3"/>
  <c r="H255" i="3" s="1"/>
  <c r="K257" i="3"/>
  <c r="G256" i="3"/>
  <c r="G255" i="3" s="1"/>
  <c r="G253" i="3" s="1"/>
  <c r="G252" i="3" s="1"/>
  <c r="G43" i="2"/>
  <c r="G240" i="3"/>
  <c r="G46" i="2"/>
  <c r="K46" i="2" s="1"/>
  <c r="H240" i="3"/>
  <c r="H239" i="3" s="1"/>
  <c r="H236" i="3" s="1"/>
  <c r="K151" i="3"/>
  <c r="G111" i="3"/>
  <c r="G110" i="3" s="1"/>
  <c r="H102" i="3"/>
  <c r="L102" i="3" s="1"/>
  <c r="G37" i="2"/>
  <c r="G32" i="2"/>
  <c r="L41" i="3"/>
  <c r="H39" i="2"/>
  <c r="H33" i="3"/>
  <c r="G33" i="2"/>
  <c r="L173" i="3"/>
  <c r="K201" i="3"/>
  <c r="H249" i="3"/>
  <c r="G38" i="2"/>
  <c r="K38" i="2" s="1"/>
  <c r="G55" i="2"/>
  <c r="K55" i="2" s="1"/>
  <c r="G294" i="3"/>
  <c r="G293" i="3" s="1"/>
  <c r="G290" i="3" s="1"/>
  <c r="G289" i="3" s="1"/>
  <c r="G291" i="3" s="1"/>
  <c r="H111" i="3"/>
  <c r="H110" i="3" s="1"/>
  <c r="L112" i="3"/>
  <c r="G22" i="3"/>
  <c r="G21" i="3" s="1"/>
  <c r="G20" i="3" s="1"/>
  <c r="G19" i="3" s="1"/>
  <c r="G18" i="3" s="1"/>
  <c r="G11" i="4"/>
  <c r="H337" i="3"/>
  <c r="H336" i="3" s="1"/>
  <c r="H334" i="3" s="1"/>
  <c r="H333" i="3" s="1"/>
  <c r="L338" i="3"/>
  <c r="J356" i="3"/>
  <c r="H377" i="3"/>
  <c r="H311" i="3"/>
  <c r="H310" i="3" s="1"/>
  <c r="H309" i="3" s="1"/>
  <c r="H308" i="3" s="1"/>
  <c r="H307" i="3" s="1"/>
  <c r="H306" i="3" s="1"/>
  <c r="H189" i="3"/>
  <c r="G169" i="3"/>
  <c r="G168" i="3" s="1"/>
  <c r="G167" i="3" s="1"/>
  <c r="L170" i="3"/>
  <c r="L24" i="3"/>
  <c r="H305" i="3"/>
  <c r="H304" i="3" s="1"/>
  <c r="H303" i="3" s="1"/>
  <c r="H302" i="3" s="1"/>
  <c r="H301" i="3" s="1"/>
  <c r="H300" i="3" s="1"/>
  <c r="H143" i="3"/>
  <c r="L143" i="3" s="1"/>
  <c r="G89" i="3"/>
  <c r="G88" i="3" s="1"/>
  <c r="G86" i="3" s="1"/>
  <c r="G85" i="3" s="1"/>
  <c r="H407" i="3"/>
  <c r="H406" i="3" s="1"/>
  <c r="H357" i="3"/>
  <c r="L357" i="3" s="1"/>
  <c r="J19" i="5"/>
  <c r="G58" i="2"/>
  <c r="G353" i="3"/>
  <c r="G351" i="3" s="1"/>
  <c r="G350" i="3" s="1"/>
  <c r="G222" i="3"/>
  <c r="H89" i="3"/>
  <c r="H88" i="3" s="1"/>
  <c r="H86" i="3" s="1"/>
  <c r="H85" i="3" s="1"/>
  <c r="G15" i="3"/>
  <c r="G14" i="3" s="1"/>
  <c r="G13" i="3" s="1"/>
  <c r="G12" i="3" s="1"/>
  <c r="G11" i="3" s="1"/>
  <c r="G10" i="3" s="1"/>
  <c r="G337" i="3"/>
  <c r="H263" i="3"/>
  <c r="H262" i="3" s="1"/>
  <c r="H209" i="3"/>
  <c r="G439" i="3"/>
  <c r="H389" i="3"/>
  <c r="H388" i="3" s="1"/>
  <c r="H387" i="3" s="1"/>
  <c r="H161" i="3"/>
  <c r="L161" i="3" s="1"/>
  <c r="H55" i="3"/>
  <c r="G248" i="3"/>
  <c r="G247" i="3" s="1"/>
  <c r="G243" i="3" s="1"/>
  <c r="G242" i="3" s="1"/>
  <c r="G277" i="3"/>
  <c r="G275" i="3" s="1"/>
  <c r="G274" i="3" s="1"/>
  <c r="K278" i="3"/>
  <c r="H397" i="3"/>
  <c r="L398" i="3"/>
  <c r="L382" i="3"/>
  <c r="H381" i="3"/>
  <c r="H380" i="3" s="1"/>
  <c r="H379" i="3" s="1"/>
  <c r="H378" i="3" s="1"/>
  <c r="L193" i="3"/>
  <c r="L74" i="3"/>
  <c r="G239" i="3"/>
  <c r="G236" i="3" s="1"/>
  <c r="G238" i="3" s="1"/>
  <c r="G482" i="3" s="1"/>
  <c r="G187" i="3"/>
  <c r="J42" i="2"/>
  <c r="J43" i="2"/>
  <c r="H210" i="3"/>
  <c r="H82" i="3"/>
  <c r="G381" i="3"/>
  <c r="G380" i="3" s="1"/>
  <c r="G379" i="3" s="1"/>
  <c r="G378" i="3" s="1"/>
  <c r="G261" i="3"/>
  <c r="G135" i="3"/>
  <c r="H78" i="3"/>
  <c r="H36" i="2" s="1"/>
  <c r="G77" i="3"/>
  <c r="G72" i="3" s="1"/>
  <c r="G68" i="3" s="1"/>
  <c r="G67" i="3" s="1"/>
  <c r="G69" i="3" s="1"/>
  <c r="K78" i="3"/>
  <c r="K66" i="3"/>
  <c r="G65" i="3"/>
  <c r="G64" i="3" s="1"/>
  <c r="G63" i="3" s="1"/>
  <c r="H66" i="3"/>
  <c r="K49" i="3"/>
  <c r="H49" i="3"/>
  <c r="H50" i="2" s="1"/>
  <c r="G48" i="3"/>
  <c r="H39" i="3"/>
  <c r="K39" i="3"/>
  <c r="G33" i="3"/>
  <c r="K34" i="3"/>
  <c r="G58" i="3"/>
  <c r="L58" i="3" s="1"/>
  <c r="K90" i="3"/>
  <c r="J60" i="2"/>
  <c r="H15" i="3"/>
  <c r="H14" i="3" s="1"/>
  <c r="H13" i="3" s="1"/>
  <c r="H12" i="3" s="1"/>
  <c r="H11" i="3" s="1"/>
  <c r="H10" i="3" s="1"/>
  <c r="G179" i="3"/>
  <c r="G178" i="3" s="1"/>
  <c r="G175" i="3" s="1"/>
  <c r="G174" i="3" s="1"/>
  <c r="H180" i="3"/>
  <c r="H179" i="3" s="1"/>
  <c r="H178" i="3" s="1"/>
  <c r="H175" i="3" s="1"/>
  <c r="H174" i="3" s="1"/>
  <c r="G149" i="3"/>
  <c r="G148" i="3" s="1"/>
  <c r="G147" i="3" s="1"/>
  <c r="H150" i="3"/>
  <c r="H134" i="3"/>
  <c r="G133" i="3"/>
  <c r="G132" i="3" s="1"/>
  <c r="G118" i="3"/>
  <c r="G117" i="3" s="1"/>
  <c r="G116" i="3" s="1"/>
  <c r="H119" i="3"/>
  <c r="G100" i="3"/>
  <c r="K100" i="3" s="1"/>
  <c r="H101" i="3"/>
  <c r="L101" i="3" s="1"/>
  <c r="G56" i="2"/>
  <c r="K56" i="2" s="1"/>
  <c r="G37" i="3"/>
  <c r="K37" i="3" s="1"/>
  <c r="H261" i="3"/>
  <c r="H260" i="3" s="1"/>
  <c r="G432" i="3"/>
  <c r="G431" i="3" s="1"/>
  <c r="G430" i="3" s="1"/>
  <c r="H54" i="3"/>
  <c r="H53" i="3" s="1"/>
  <c r="H51" i="3" s="1"/>
  <c r="H50" i="3" s="1"/>
  <c r="L55" i="3"/>
  <c r="G443" i="3"/>
  <c r="K443" i="3" s="1"/>
  <c r="H444" i="3"/>
  <c r="G408" i="3"/>
  <c r="G405" i="3" s="1"/>
  <c r="G402" i="3" s="1"/>
  <c r="G401" i="3" s="1"/>
  <c r="H409" i="3"/>
  <c r="H408" i="3" s="1"/>
  <c r="H405" i="3" s="1"/>
  <c r="H402" i="3" s="1"/>
  <c r="H401" i="3" s="1"/>
  <c r="G316" i="3"/>
  <c r="G315" i="3" s="1"/>
  <c r="G314" i="3" s="1"/>
  <c r="G313" i="3" s="1"/>
  <c r="G312" i="3" s="1"/>
  <c r="H317" i="3"/>
  <c r="H316" i="3" s="1"/>
  <c r="H315" i="3" s="1"/>
  <c r="H314" i="3" s="1"/>
  <c r="H313" i="3" s="1"/>
  <c r="H312" i="3" s="1"/>
  <c r="G271" i="3"/>
  <c r="G270" i="3" s="1"/>
  <c r="G267" i="3" s="1"/>
  <c r="G269" i="3" s="1"/>
  <c r="H272" i="3"/>
  <c r="H271" i="3" s="1"/>
  <c r="H270" i="3" s="1"/>
  <c r="H267" i="3" s="1"/>
  <c r="H269" i="3" s="1"/>
  <c r="G225" i="3"/>
  <c r="G22" i="4" s="1"/>
  <c r="H226" i="3"/>
  <c r="G211" i="3"/>
  <c r="H212" i="3"/>
  <c r="H211" i="3" s="1"/>
  <c r="H17" i="4" s="1"/>
  <c r="G191" i="3"/>
  <c r="G190" i="3" s="1"/>
  <c r="G336" i="3"/>
  <c r="G334" i="3" s="1"/>
  <c r="G333" i="3" s="1"/>
  <c r="J387" i="3"/>
  <c r="G160" i="3"/>
  <c r="G159" i="3" s="1"/>
  <c r="G154" i="3" s="1"/>
  <c r="G153" i="3" s="1"/>
  <c r="J47" i="2"/>
  <c r="J54" i="2"/>
  <c r="H430" i="3"/>
  <c r="H429" i="3"/>
  <c r="H428" i="3" s="1"/>
  <c r="G385" i="3"/>
  <c r="G384" i="3"/>
  <c r="G371" i="3"/>
  <c r="G373" i="3"/>
  <c r="G342" i="3"/>
  <c r="G341" i="3" s="1"/>
  <c r="G343" i="3" s="1"/>
  <c r="H320" i="3"/>
  <c r="H319" i="3"/>
  <c r="H318" i="3" s="1"/>
  <c r="G281" i="3"/>
  <c r="H254" i="3"/>
  <c r="H253" i="3"/>
  <c r="H252" i="3" s="1"/>
  <c r="G254" i="3"/>
  <c r="G235" i="3"/>
  <c r="G230" i="3"/>
  <c r="G229" i="3"/>
  <c r="G228" i="3" s="1"/>
  <c r="G195" i="3"/>
  <c r="G194" i="3" s="1"/>
  <c r="G198" i="3"/>
  <c r="G138" i="3"/>
  <c r="G140" i="3"/>
  <c r="G139" i="3" s="1"/>
  <c r="H105" i="3"/>
  <c r="H109" i="3"/>
  <c r="H106" i="3"/>
  <c r="G105" i="3"/>
  <c r="G109" i="3"/>
  <c r="G106" i="3"/>
  <c r="H52" i="3"/>
  <c r="G52" i="3"/>
  <c r="G51" i="3"/>
  <c r="H9" i="3"/>
  <c r="H192" i="3"/>
  <c r="H191" i="3" s="1"/>
  <c r="H190" i="3" s="1"/>
  <c r="H127" i="3"/>
  <c r="H126" i="3" s="1"/>
  <c r="H125" i="3" s="1"/>
  <c r="H122" i="3" s="1"/>
  <c r="H121" i="3" s="1"/>
  <c r="H80" i="3"/>
  <c r="L80" i="3" s="1"/>
  <c r="H297" i="3"/>
  <c r="H296" i="3" s="1"/>
  <c r="H293" i="3" s="1"/>
  <c r="H290" i="3" s="1"/>
  <c r="H289" i="3" s="1"/>
  <c r="H291" i="3" s="1"/>
  <c r="H288" i="3"/>
  <c r="H287" i="3" s="1"/>
  <c r="H286" i="3" s="1"/>
  <c r="H283" i="3" s="1"/>
  <c r="H282" i="3" s="1"/>
  <c r="H223" i="3"/>
  <c r="H222" i="3" s="1"/>
  <c r="H99" i="3"/>
  <c r="H98" i="3" s="1"/>
  <c r="H370" i="3"/>
  <c r="H369" i="3" s="1"/>
  <c r="H330" i="3"/>
  <c r="H329" i="3" s="1"/>
  <c r="H328" i="3" s="1"/>
  <c r="H327" i="3" s="1"/>
  <c r="H326" i="3" s="1"/>
  <c r="H325" i="3" s="1"/>
  <c r="H76" i="3"/>
  <c r="H43" i="3"/>
  <c r="L79" i="3"/>
  <c r="L339" i="3"/>
  <c r="L59" i="3"/>
  <c r="L452" i="3"/>
  <c r="D385" i="3"/>
  <c r="I387" i="3"/>
  <c r="L163" i="3"/>
  <c r="L38" i="3"/>
  <c r="L90" i="3"/>
  <c r="L83" i="3"/>
  <c r="L172" i="3"/>
  <c r="H10" i="4"/>
  <c r="L15" i="3"/>
  <c r="L383" i="3"/>
  <c r="L354" i="3"/>
  <c r="L451" i="3"/>
  <c r="K388" i="3"/>
  <c r="K213" i="3"/>
  <c r="K214" i="3"/>
  <c r="L355" i="3"/>
  <c r="K442" i="3"/>
  <c r="L144" i="3"/>
  <c r="L92" i="3"/>
  <c r="L136" i="3"/>
  <c r="L362" i="3"/>
  <c r="L363" i="3"/>
  <c r="F14" i="4"/>
  <c r="J45" i="2"/>
  <c r="J46" i="2"/>
  <c r="J59" i="2"/>
  <c r="J57" i="2"/>
  <c r="F35" i="2"/>
  <c r="G26" i="2"/>
  <c r="H26" i="2"/>
  <c r="G9" i="2"/>
  <c r="H9" i="2"/>
  <c r="F88" i="3"/>
  <c r="D89" i="3"/>
  <c r="D88" i="3" s="1"/>
  <c r="D59" i="3"/>
  <c r="F59" i="3"/>
  <c r="D23" i="3"/>
  <c r="D15" i="3"/>
  <c r="D14" i="3" s="1"/>
  <c r="D453" i="3"/>
  <c r="D452" i="3" s="1"/>
  <c r="D451" i="3" s="1"/>
  <c r="D450" i="3" s="1"/>
  <c r="D449" i="3" s="1"/>
  <c r="D448" i="3" s="1"/>
  <c r="D447" i="3" s="1"/>
  <c r="D443" i="3"/>
  <c r="D439" i="3"/>
  <c r="D432" i="3"/>
  <c r="D431" i="3" s="1"/>
  <c r="D426" i="3"/>
  <c r="D425" i="3" s="1"/>
  <c r="D424" i="3" s="1"/>
  <c r="D423" i="3" s="1"/>
  <c r="D422" i="3" s="1"/>
  <c r="D420" i="3"/>
  <c r="D419" i="3" s="1"/>
  <c r="D418" i="3" s="1"/>
  <c r="D417" i="3" s="1"/>
  <c r="D416" i="3" s="1"/>
  <c r="D414" i="3"/>
  <c r="D413" i="3" s="1"/>
  <c r="D412" i="3" s="1"/>
  <c r="D411" i="3" s="1"/>
  <c r="D410" i="3" s="1"/>
  <c r="D408" i="3"/>
  <c r="D406" i="3"/>
  <c r="D397" i="3"/>
  <c r="D396" i="3" s="1"/>
  <c r="D395" i="3" s="1"/>
  <c r="D394" i="3" s="1"/>
  <c r="D393" i="3" s="1"/>
  <c r="D391" i="3"/>
  <c r="D382" i="3"/>
  <c r="D381" i="3" s="1"/>
  <c r="D380" i="3" s="1"/>
  <c r="D379" i="3" s="1"/>
  <c r="D378" i="3" s="1"/>
  <c r="D376" i="3"/>
  <c r="D375" i="3" s="1"/>
  <c r="D372" i="3" s="1"/>
  <c r="D369" i="3"/>
  <c r="D368" i="3" s="1"/>
  <c r="D367" i="3" s="1"/>
  <c r="D366" i="3" s="1"/>
  <c r="D365" i="3" s="1"/>
  <c r="D363" i="3"/>
  <c r="D362" i="3" s="1"/>
  <c r="D361" i="3" s="1"/>
  <c r="D360" i="3" s="1"/>
  <c r="D359" i="3" s="1"/>
  <c r="D354" i="3"/>
  <c r="D353" i="3" s="1"/>
  <c r="D346" i="3"/>
  <c r="D345" i="3" s="1"/>
  <c r="D342" i="3" s="1"/>
  <c r="D341" i="3" s="1"/>
  <c r="D343" i="3" s="1"/>
  <c r="D339" i="3"/>
  <c r="D337" i="3"/>
  <c r="D329" i="3"/>
  <c r="D328" i="3" s="1"/>
  <c r="D327" i="3" s="1"/>
  <c r="D326" i="3" s="1"/>
  <c r="D325" i="3" s="1"/>
  <c r="D323" i="3"/>
  <c r="D322" i="3" s="1"/>
  <c r="D316" i="3"/>
  <c r="D315" i="3" s="1"/>
  <c r="D314" i="3" s="1"/>
  <c r="D313" i="3" s="1"/>
  <c r="D312" i="3" s="1"/>
  <c r="D310" i="3"/>
  <c r="D309" i="3" s="1"/>
  <c r="D308" i="3" s="1"/>
  <c r="D307" i="3" s="1"/>
  <c r="D306" i="3" s="1"/>
  <c r="D304" i="3"/>
  <c r="D303" i="3" s="1"/>
  <c r="D302" i="3" s="1"/>
  <c r="D301" i="3" s="1"/>
  <c r="D300" i="3" s="1"/>
  <c r="D296" i="3"/>
  <c r="I296" i="3" s="1"/>
  <c r="D294" i="3"/>
  <c r="D287" i="3"/>
  <c r="D286" i="3" s="1"/>
  <c r="D283" i="3" s="1"/>
  <c r="D282" i="3" s="1"/>
  <c r="D278" i="3"/>
  <c r="D277" i="3" s="1"/>
  <c r="D275" i="3" s="1"/>
  <c r="D274" i="3" s="1"/>
  <c r="D271" i="3"/>
  <c r="D270" i="3" s="1"/>
  <c r="D267" i="3" s="1"/>
  <c r="D264" i="3"/>
  <c r="D262" i="3"/>
  <c r="D256" i="3"/>
  <c r="D255" i="3" s="1"/>
  <c r="D248" i="3"/>
  <c r="D247" i="3" s="1"/>
  <c r="D243" i="3" s="1"/>
  <c r="D242" i="3" s="1"/>
  <c r="D240" i="3"/>
  <c r="D232" i="3"/>
  <c r="D231" i="3" s="1"/>
  <c r="D225" i="3"/>
  <c r="D222" i="3"/>
  <c r="D213" i="3"/>
  <c r="D211" i="3"/>
  <c r="D208" i="3"/>
  <c r="D207" i="3" s="1"/>
  <c r="D200" i="3"/>
  <c r="D199" i="3" s="1"/>
  <c r="D196" i="3" s="1"/>
  <c r="D191" i="3"/>
  <c r="D190" i="3" s="1"/>
  <c r="D188" i="3"/>
  <c r="D187" i="3" s="1"/>
  <c r="D179" i="3"/>
  <c r="D178" i="3" s="1"/>
  <c r="D175" i="3" s="1"/>
  <c r="D174" i="3" s="1"/>
  <c r="D172" i="3"/>
  <c r="I172" i="3" s="1"/>
  <c r="D169" i="3"/>
  <c r="D160" i="3"/>
  <c r="D159" i="3" s="1"/>
  <c r="D154" i="3" s="1"/>
  <c r="D149" i="3"/>
  <c r="D148" i="3" s="1"/>
  <c r="D142" i="3"/>
  <c r="D141" i="3" s="1"/>
  <c r="D136" i="3"/>
  <c r="D135" i="3" s="1"/>
  <c r="D133" i="3"/>
  <c r="D132" i="3" s="1"/>
  <c r="D126" i="3"/>
  <c r="D125" i="3" s="1"/>
  <c r="D122" i="3" s="1"/>
  <c r="D121" i="3" s="1"/>
  <c r="D118" i="3"/>
  <c r="D117" i="3" s="1"/>
  <c r="D116" i="3" s="1"/>
  <c r="D111" i="3"/>
  <c r="D110" i="3" s="1"/>
  <c r="D100" i="3"/>
  <c r="D98" i="3"/>
  <c r="D82" i="3"/>
  <c r="J77" i="3"/>
  <c r="D73" i="3"/>
  <c r="D65" i="3"/>
  <c r="D64" i="3" s="1"/>
  <c r="D54" i="3"/>
  <c r="D53" i="3" s="1"/>
  <c r="D48" i="3"/>
  <c r="D42" i="3"/>
  <c r="D37" i="3"/>
  <c r="J37" i="3"/>
  <c r="D33" i="3"/>
  <c r="F9" i="2"/>
  <c r="F453" i="3"/>
  <c r="F432" i="3"/>
  <c r="F426" i="3"/>
  <c r="F420" i="3"/>
  <c r="F414" i="3"/>
  <c r="F408" i="3"/>
  <c r="K408" i="3" s="1"/>
  <c r="F406" i="3"/>
  <c r="F397" i="3"/>
  <c r="F391" i="3"/>
  <c r="F382" i="3"/>
  <c r="K382" i="3" s="1"/>
  <c r="F376" i="3"/>
  <c r="K376" i="3" s="1"/>
  <c r="F369" i="3"/>
  <c r="F363" i="3"/>
  <c r="F354" i="3"/>
  <c r="F346" i="3"/>
  <c r="F339" i="3"/>
  <c r="F337" i="3"/>
  <c r="F329" i="3"/>
  <c r="F323" i="3"/>
  <c r="F316" i="3"/>
  <c r="F310" i="3"/>
  <c r="F304" i="3"/>
  <c r="F296" i="3"/>
  <c r="K296" i="3" s="1"/>
  <c r="F294" i="3"/>
  <c r="J294" i="3" s="1"/>
  <c r="F287" i="3"/>
  <c r="K287" i="3" s="1"/>
  <c r="F277" i="3"/>
  <c r="F271" i="3"/>
  <c r="F264" i="3"/>
  <c r="J264" i="3" s="1"/>
  <c r="F262" i="3"/>
  <c r="J262" i="3" s="1"/>
  <c r="F256" i="3"/>
  <c r="F248" i="3"/>
  <c r="F240" i="3"/>
  <c r="F232" i="3"/>
  <c r="F225" i="3"/>
  <c r="J225" i="3" s="1"/>
  <c r="G51" i="2"/>
  <c r="K51" i="2" s="1"/>
  <c r="F213" i="3"/>
  <c r="J213" i="3" s="1"/>
  <c r="F211" i="3"/>
  <c r="F208" i="3"/>
  <c r="F200" i="3"/>
  <c r="F190" i="3"/>
  <c r="F188" i="3"/>
  <c r="F178" i="3"/>
  <c r="F172" i="3"/>
  <c r="K172" i="3" s="1"/>
  <c r="F159" i="3"/>
  <c r="F149" i="3"/>
  <c r="F142" i="3"/>
  <c r="K142" i="3" s="1"/>
  <c r="F136" i="3"/>
  <c r="K136" i="3" s="1"/>
  <c r="F133" i="3"/>
  <c r="F126" i="3"/>
  <c r="F118" i="3"/>
  <c r="F111" i="3"/>
  <c r="F98" i="3"/>
  <c r="F82" i="3"/>
  <c r="F65" i="3"/>
  <c r="F53" i="3"/>
  <c r="F48" i="3"/>
  <c r="G40" i="2"/>
  <c r="F42" i="3"/>
  <c r="F23" i="3"/>
  <c r="F15" i="3"/>
  <c r="F26" i="2"/>
  <c r="E14" i="1"/>
  <c r="E11" i="1"/>
  <c r="J11" i="1" s="1"/>
  <c r="H229" i="3" l="1"/>
  <c r="H228" i="3" s="1"/>
  <c r="H230" i="3"/>
  <c r="G332" i="3"/>
  <c r="G331" i="3" s="1"/>
  <c r="G16" i="5" s="1"/>
  <c r="G130" i="3"/>
  <c r="G129" i="3" s="1"/>
  <c r="L14" i="3"/>
  <c r="H48" i="2"/>
  <c r="E53" i="2"/>
  <c r="I53" i="2" s="1"/>
  <c r="H43" i="2"/>
  <c r="L347" i="3"/>
  <c r="G17" i="4"/>
  <c r="G115" i="3"/>
  <c r="G114" i="3" s="1"/>
  <c r="G104" i="3" s="1"/>
  <c r="G319" i="3"/>
  <c r="G318" i="3" s="1"/>
  <c r="G299" i="3" s="1"/>
  <c r="G298" i="3" s="1"/>
  <c r="G15" i="5" s="1"/>
  <c r="K39" i="2"/>
  <c r="H42" i="3"/>
  <c r="H16" i="4" s="1"/>
  <c r="H41" i="2"/>
  <c r="H332" i="3"/>
  <c r="H331" i="3" s="1"/>
  <c r="H16" i="5" s="1"/>
  <c r="H58" i="2"/>
  <c r="G9" i="3"/>
  <c r="G10" i="4"/>
  <c r="G9" i="4" s="1"/>
  <c r="H391" i="3"/>
  <c r="L391" i="3" s="1"/>
  <c r="L392" i="3"/>
  <c r="L381" i="3"/>
  <c r="H356" i="3"/>
  <c r="L356" i="3" s="1"/>
  <c r="G352" i="3"/>
  <c r="H278" i="3"/>
  <c r="L279" i="3"/>
  <c r="H259" i="3"/>
  <c r="H258" i="3" s="1"/>
  <c r="H46" i="2"/>
  <c r="H238" i="3"/>
  <c r="H482" i="3" s="1"/>
  <c r="H235" i="3"/>
  <c r="G146" i="3"/>
  <c r="G145" i="3" s="1"/>
  <c r="L135" i="3"/>
  <c r="K89" i="3"/>
  <c r="G87" i="3"/>
  <c r="H73" i="3"/>
  <c r="H14" i="4" s="1"/>
  <c r="H34" i="2"/>
  <c r="L34" i="2" s="1"/>
  <c r="L39" i="3"/>
  <c r="H37" i="2"/>
  <c r="L34" i="3"/>
  <c r="L35" i="3"/>
  <c r="H33" i="2"/>
  <c r="G165" i="3"/>
  <c r="G164" i="3" s="1"/>
  <c r="H165" i="3"/>
  <c r="H164" i="3" s="1"/>
  <c r="H200" i="3"/>
  <c r="L201" i="3"/>
  <c r="H248" i="3"/>
  <c r="H247" i="3" s="1"/>
  <c r="H243" i="3" s="1"/>
  <c r="H242" i="3" s="1"/>
  <c r="H38" i="2"/>
  <c r="L38" i="2" s="1"/>
  <c r="J98" i="3"/>
  <c r="L180" i="3"/>
  <c r="H8" i="3"/>
  <c r="H9" i="5"/>
  <c r="H87" i="3"/>
  <c r="H266" i="3"/>
  <c r="H385" i="3"/>
  <c r="H227" i="3"/>
  <c r="H376" i="3"/>
  <c r="L377" i="3"/>
  <c r="L179" i="3"/>
  <c r="I73" i="3"/>
  <c r="I262" i="3"/>
  <c r="I337" i="3"/>
  <c r="I391" i="3"/>
  <c r="L337" i="3"/>
  <c r="K77" i="3"/>
  <c r="H37" i="3"/>
  <c r="E15" i="1"/>
  <c r="J14" i="1"/>
  <c r="J408" i="3"/>
  <c r="H299" i="3"/>
  <c r="H298" i="3" s="1"/>
  <c r="H15" i="5" s="1"/>
  <c r="H142" i="3"/>
  <c r="H141" i="3" s="1"/>
  <c r="G349" i="3"/>
  <c r="G348" i="3" s="1"/>
  <c r="G17" i="5" s="1"/>
  <c r="H208" i="3"/>
  <c r="L209" i="3"/>
  <c r="F15" i="4"/>
  <c r="J354" i="3"/>
  <c r="H188" i="3"/>
  <c r="L189" i="3"/>
  <c r="I406" i="3"/>
  <c r="G8" i="3"/>
  <c r="G9" i="5"/>
  <c r="H160" i="3"/>
  <c r="H159" i="3" s="1"/>
  <c r="H154" i="3" s="1"/>
  <c r="G183" i="3"/>
  <c r="G182" i="3" s="1"/>
  <c r="I7" i="5"/>
  <c r="H281" i="3"/>
  <c r="F81" i="3"/>
  <c r="J82" i="3"/>
  <c r="F148" i="3"/>
  <c r="F146" i="3" s="1"/>
  <c r="J149" i="3"/>
  <c r="F17" i="4"/>
  <c r="J211" i="3"/>
  <c r="F231" i="3"/>
  <c r="F229" i="3" s="1"/>
  <c r="J232" i="3"/>
  <c r="F309" i="3"/>
  <c r="J310" i="3"/>
  <c r="D239" i="3"/>
  <c r="D236" i="3" s="1"/>
  <c r="D238" i="3" s="1"/>
  <c r="I453" i="3"/>
  <c r="I59" i="3"/>
  <c r="H48" i="3"/>
  <c r="L48" i="3" s="1"/>
  <c r="L49" i="3"/>
  <c r="G260" i="3"/>
  <c r="G259" i="3"/>
  <c r="G258" i="3" s="1"/>
  <c r="H353" i="3"/>
  <c r="F14" i="3"/>
  <c r="J15" i="3"/>
  <c r="F47" i="3"/>
  <c r="F46" i="3" s="1"/>
  <c r="F45" i="3" s="1"/>
  <c r="F44" i="3" s="1"/>
  <c r="F19" i="4"/>
  <c r="F239" i="3"/>
  <c r="F18" i="4"/>
  <c r="J240" i="3"/>
  <c r="F315" i="3"/>
  <c r="J316" i="3"/>
  <c r="F396" i="3"/>
  <c r="K397" i="3"/>
  <c r="J397" i="3"/>
  <c r="I33" i="3"/>
  <c r="I118" i="3"/>
  <c r="I142" i="3"/>
  <c r="J160" i="3"/>
  <c r="I160" i="3"/>
  <c r="I187" i="3"/>
  <c r="I188" i="3"/>
  <c r="I211" i="3"/>
  <c r="I231" i="3"/>
  <c r="I232" i="3"/>
  <c r="I363" i="3"/>
  <c r="I414" i="3"/>
  <c r="I426" i="3"/>
  <c r="J439" i="3"/>
  <c r="I439" i="3"/>
  <c r="I23" i="3"/>
  <c r="G45" i="2"/>
  <c r="K45" i="2" s="1"/>
  <c r="G21" i="4"/>
  <c r="G20" i="4" s="1"/>
  <c r="H225" i="3"/>
  <c r="L225" i="3" s="1"/>
  <c r="L226" i="3"/>
  <c r="H133" i="3"/>
  <c r="H132" i="3" s="1"/>
  <c r="H130" i="3" s="1"/>
  <c r="H129" i="3" s="1"/>
  <c r="L134" i="3"/>
  <c r="F22" i="3"/>
  <c r="F11" i="4"/>
  <c r="K23" i="3"/>
  <c r="J23" i="3"/>
  <c r="F135" i="3"/>
  <c r="K135" i="3" s="1"/>
  <c r="J136" i="3"/>
  <c r="J172" i="3"/>
  <c r="F199" i="3"/>
  <c r="J200" i="3"/>
  <c r="F247" i="3"/>
  <c r="J248" i="3"/>
  <c r="F270" i="3"/>
  <c r="J271" i="3"/>
  <c r="J296" i="3"/>
  <c r="F322" i="3"/>
  <c r="F320" i="3" s="1"/>
  <c r="J323" i="3"/>
  <c r="F345" i="3"/>
  <c r="J346" i="3"/>
  <c r="K346" i="3"/>
  <c r="F375" i="3"/>
  <c r="J376" i="3"/>
  <c r="J406" i="3"/>
  <c r="F425" i="3"/>
  <c r="J426" i="3"/>
  <c r="D81" i="3"/>
  <c r="I81" i="3" s="1"/>
  <c r="J443" i="3"/>
  <c r="I443" i="3"/>
  <c r="D22" i="3"/>
  <c r="D21" i="3" s="1"/>
  <c r="D20" i="3" s="1"/>
  <c r="D19" i="3" s="1"/>
  <c r="D18" i="3" s="1"/>
  <c r="L54" i="3"/>
  <c r="K15" i="3"/>
  <c r="G50" i="3"/>
  <c r="G62" i="3"/>
  <c r="G61" i="3" s="1"/>
  <c r="G157" i="3"/>
  <c r="G266" i="3"/>
  <c r="G429" i="3"/>
  <c r="G428" i="3" s="1"/>
  <c r="G210" i="3"/>
  <c r="J33" i="3"/>
  <c r="K225" i="3"/>
  <c r="H443" i="3"/>
  <c r="H438" i="3" s="1"/>
  <c r="H435" i="3" s="1"/>
  <c r="H434" i="3" s="1"/>
  <c r="H436" i="3" s="1"/>
  <c r="L444" i="3"/>
  <c r="H55" i="2"/>
  <c r="L55" i="2" s="1"/>
  <c r="G15" i="4"/>
  <c r="H118" i="3"/>
  <c r="H117" i="3" s="1"/>
  <c r="L119" i="3"/>
  <c r="H149" i="3"/>
  <c r="H148" i="3" s="1"/>
  <c r="L150" i="3"/>
  <c r="G438" i="3"/>
  <c r="G435" i="3" s="1"/>
  <c r="G434" i="3" s="1"/>
  <c r="G436" i="3" s="1"/>
  <c r="J73" i="3"/>
  <c r="K240" i="3"/>
  <c r="H18" i="4"/>
  <c r="F125" i="3"/>
  <c r="J126" i="3"/>
  <c r="F187" i="3"/>
  <c r="K187" i="3" s="1"/>
  <c r="J188" i="3"/>
  <c r="F286" i="3"/>
  <c r="J287" i="3"/>
  <c r="J337" i="3"/>
  <c r="K337" i="3"/>
  <c r="F362" i="3"/>
  <c r="J363" i="3"/>
  <c r="K363" i="3"/>
  <c r="J391" i="3"/>
  <c r="K391" i="3"/>
  <c r="F384" i="3"/>
  <c r="F413" i="3"/>
  <c r="J414" i="3"/>
  <c r="F452" i="3"/>
  <c r="J453" i="3"/>
  <c r="K453" i="3"/>
  <c r="D47" i="3"/>
  <c r="D46" i="3" s="1"/>
  <c r="D45" i="3" s="1"/>
  <c r="D44" i="3" s="1"/>
  <c r="D13" i="3"/>
  <c r="D12" i="3" s="1"/>
  <c r="D11" i="3" s="1"/>
  <c r="D10" i="3" s="1"/>
  <c r="J89" i="3"/>
  <c r="I89" i="3"/>
  <c r="G32" i="3"/>
  <c r="G29" i="3" s="1"/>
  <c r="G28" i="3" s="1"/>
  <c r="G30" i="3" s="1"/>
  <c r="G14" i="4"/>
  <c r="K14" i="4" s="1"/>
  <c r="K33" i="3"/>
  <c r="H77" i="3"/>
  <c r="L77" i="3" s="1"/>
  <c r="L78" i="3"/>
  <c r="H81" i="3"/>
  <c r="L81" i="3" s="1"/>
  <c r="K188" i="3"/>
  <c r="H396" i="3"/>
  <c r="L397" i="3"/>
  <c r="F132" i="3"/>
  <c r="J133" i="3"/>
  <c r="J339" i="3"/>
  <c r="K339" i="3"/>
  <c r="F368" i="3"/>
  <c r="J369" i="3"/>
  <c r="K369" i="3"/>
  <c r="F419" i="3"/>
  <c r="J420" i="3"/>
  <c r="I42" i="3"/>
  <c r="I16" i="4"/>
  <c r="J54" i="3"/>
  <c r="I54" i="3"/>
  <c r="I82" i="3"/>
  <c r="J100" i="3"/>
  <c r="I100" i="3"/>
  <c r="I132" i="3"/>
  <c r="I133" i="3"/>
  <c r="I200" i="3"/>
  <c r="I222" i="3"/>
  <c r="J222" i="3"/>
  <c r="I248" i="3"/>
  <c r="I271" i="3"/>
  <c r="I287" i="3"/>
  <c r="I310" i="3"/>
  <c r="I323" i="3"/>
  <c r="I346" i="3"/>
  <c r="I376" i="3"/>
  <c r="D58" i="3"/>
  <c r="G227" i="3"/>
  <c r="F110" i="3"/>
  <c r="J111" i="3"/>
  <c r="K111" i="3"/>
  <c r="F32" i="3"/>
  <c r="J32" i="3" s="1"/>
  <c r="F16" i="4"/>
  <c r="K16" i="4" s="1"/>
  <c r="J42" i="3"/>
  <c r="F64" i="3"/>
  <c r="J65" i="3"/>
  <c r="F117" i="3"/>
  <c r="J117" i="3" s="1"/>
  <c r="J118" i="3"/>
  <c r="F141" i="3"/>
  <c r="J142" i="3"/>
  <c r="F207" i="3"/>
  <c r="J208" i="3"/>
  <c r="K208" i="3"/>
  <c r="F255" i="3"/>
  <c r="F254" i="3" s="1"/>
  <c r="J256" i="3"/>
  <c r="F303" i="3"/>
  <c r="J304" i="3"/>
  <c r="F328" i="3"/>
  <c r="J329" i="3"/>
  <c r="F381" i="3"/>
  <c r="J382" i="3"/>
  <c r="F431" i="3"/>
  <c r="J432" i="3"/>
  <c r="I15" i="4"/>
  <c r="I37" i="3"/>
  <c r="I65" i="3"/>
  <c r="I77" i="3"/>
  <c r="I98" i="3"/>
  <c r="I111" i="3"/>
  <c r="I126" i="3"/>
  <c r="I135" i="3"/>
  <c r="I136" i="3"/>
  <c r="I149" i="3"/>
  <c r="J169" i="3"/>
  <c r="I169" i="3"/>
  <c r="J178" i="3"/>
  <c r="I179" i="3"/>
  <c r="J179" i="3"/>
  <c r="I190" i="3"/>
  <c r="J191" i="3"/>
  <c r="I191" i="3"/>
  <c r="I207" i="3"/>
  <c r="I208" i="3"/>
  <c r="I213" i="3"/>
  <c r="I225" i="3"/>
  <c r="I18" i="4"/>
  <c r="I240" i="3"/>
  <c r="I256" i="3"/>
  <c r="I264" i="3"/>
  <c r="J277" i="3"/>
  <c r="J278" i="3"/>
  <c r="I278" i="3"/>
  <c r="I294" i="3"/>
  <c r="I304" i="3"/>
  <c r="I316" i="3"/>
  <c r="I329" i="3"/>
  <c r="I339" i="3"/>
  <c r="I354" i="3"/>
  <c r="I369" i="3"/>
  <c r="I382" i="3"/>
  <c r="I397" i="3"/>
  <c r="I408" i="3"/>
  <c r="I420" i="3"/>
  <c r="I432" i="3"/>
  <c r="I15" i="3"/>
  <c r="F58" i="3"/>
  <c r="F22" i="4"/>
  <c r="J59" i="3"/>
  <c r="K264" i="3"/>
  <c r="L370" i="3"/>
  <c r="L380" i="3"/>
  <c r="K82" i="3"/>
  <c r="K354" i="3"/>
  <c r="K59" i="3"/>
  <c r="H100" i="3"/>
  <c r="L100" i="3" s="1"/>
  <c r="F21" i="4"/>
  <c r="G97" i="3"/>
  <c r="G94" i="3" s="1"/>
  <c r="G93" i="3" s="1"/>
  <c r="G95" i="3" s="1"/>
  <c r="H32" i="3"/>
  <c r="H29" i="3" s="1"/>
  <c r="H28" i="3" s="1"/>
  <c r="H30" i="3" s="1"/>
  <c r="G47" i="3"/>
  <c r="G46" i="3" s="1"/>
  <c r="G45" i="3" s="1"/>
  <c r="G44" i="3" s="1"/>
  <c r="G19" i="4"/>
  <c r="H65" i="3"/>
  <c r="H64" i="3" s="1"/>
  <c r="L66" i="3"/>
  <c r="G221" i="3"/>
  <c r="H56" i="2"/>
  <c r="L56" i="2" s="1"/>
  <c r="G18" i="4"/>
  <c r="G25" i="2"/>
  <c r="K26" i="2"/>
  <c r="F25" i="2"/>
  <c r="J26" i="2"/>
  <c r="H25" i="2"/>
  <c r="L26" i="2"/>
  <c r="L9" i="2"/>
  <c r="J9" i="2"/>
  <c r="K9" i="2"/>
  <c r="L13" i="2"/>
  <c r="J13" i="2"/>
  <c r="K13" i="2"/>
  <c r="L17" i="2"/>
  <c r="J17" i="2"/>
  <c r="K17" i="2"/>
  <c r="L20" i="2"/>
  <c r="J20" i="2"/>
  <c r="K20" i="2"/>
  <c r="L43" i="3"/>
  <c r="L127" i="3"/>
  <c r="L76" i="3"/>
  <c r="L99" i="3"/>
  <c r="L192" i="3"/>
  <c r="H368" i="3"/>
  <c r="L369" i="3"/>
  <c r="L346" i="3"/>
  <c r="L361" i="3"/>
  <c r="L10" i="4"/>
  <c r="F86" i="3"/>
  <c r="K86" i="3" s="1"/>
  <c r="J88" i="3"/>
  <c r="K88" i="3"/>
  <c r="F275" i="3"/>
  <c r="K277" i="3"/>
  <c r="F175" i="3"/>
  <c r="F154" i="3"/>
  <c r="J159" i="3"/>
  <c r="L33" i="3"/>
  <c r="H11" i="4"/>
  <c r="L23" i="3"/>
  <c r="L82" i="3"/>
  <c r="L57" i="2"/>
  <c r="K179" i="3"/>
  <c r="K73" i="3"/>
  <c r="L73" i="3"/>
  <c r="K133" i="3"/>
  <c r="L257" i="3"/>
  <c r="L421" i="3"/>
  <c r="K406" i="3"/>
  <c r="L415" i="3"/>
  <c r="K323" i="3"/>
  <c r="L408" i="3"/>
  <c r="L409" i="3"/>
  <c r="K48" i="3"/>
  <c r="K98" i="3"/>
  <c r="L98" i="3"/>
  <c r="K149" i="3"/>
  <c r="L149" i="3"/>
  <c r="K200" i="3"/>
  <c r="L37" i="3"/>
  <c r="L263" i="3"/>
  <c r="L295" i="3"/>
  <c r="K211" i="3"/>
  <c r="K248" i="3"/>
  <c r="K329" i="3"/>
  <c r="K222" i="3"/>
  <c r="K439" i="3"/>
  <c r="L324" i="3"/>
  <c r="L442" i="3"/>
  <c r="L389" i="3"/>
  <c r="K432" i="3"/>
  <c r="L317" i="3"/>
  <c r="L42" i="3"/>
  <c r="L113" i="3"/>
  <c r="K54" i="3"/>
  <c r="K118" i="3"/>
  <c r="K160" i="3"/>
  <c r="K271" i="3"/>
  <c r="K310" i="3"/>
  <c r="L212" i="3"/>
  <c r="L249" i="3"/>
  <c r="L264" i="3"/>
  <c r="L265" i="3"/>
  <c r="L296" i="3"/>
  <c r="L297" i="3"/>
  <c r="L330" i="3"/>
  <c r="L223" i="3"/>
  <c r="L407" i="3"/>
  <c r="L440" i="3"/>
  <c r="K426" i="3"/>
  <c r="L433" i="3"/>
  <c r="K42" i="3"/>
  <c r="L191" i="3"/>
  <c r="K191" i="3"/>
  <c r="K262" i="3"/>
  <c r="K294" i="3"/>
  <c r="L233" i="3"/>
  <c r="L288" i="3"/>
  <c r="L305" i="3"/>
  <c r="L445" i="3"/>
  <c r="K65" i="3"/>
  <c r="K126" i="3"/>
  <c r="L126" i="3"/>
  <c r="L169" i="3"/>
  <c r="K169" i="3"/>
  <c r="K316" i="3"/>
  <c r="L272" i="3"/>
  <c r="L311" i="3"/>
  <c r="K232" i="3"/>
  <c r="K256" i="3"/>
  <c r="K304" i="3"/>
  <c r="K207" i="3"/>
  <c r="K420" i="3"/>
  <c r="K414" i="3"/>
  <c r="L213" i="3"/>
  <c r="L214" i="3"/>
  <c r="L427" i="3"/>
  <c r="L240" i="3"/>
  <c r="L378" i="3"/>
  <c r="L379" i="3"/>
  <c r="L450" i="3"/>
  <c r="L117" i="3"/>
  <c r="L13" i="3"/>
  <c r="L360" i="3"/>
  <c r="L336" i="3"/>
  <c r="K41" i="2"/>
  <c r="J53" i="3"/>
  <c r="K53" i="3"/>
  <c r="F435" i="3"/>
  <c r="K57" i="2"/>
  <c r="J40" i="2"/>
  <c r="K40" i="2"/>
  <c r="J35" i="2"/>
  <c r="F8" i="2"/>
  <c r="H8" i="2"/>
  <c r="I9" i="1" s="1"/>
  <c r="G8" i="2"/>
  <c r="D261" i="3"/>
  <c r="D260" i="3" s="1"/>
  <c r="F261" i="3"/>
  <c r="D405" i="3"/>
  <c r="D402" i="3" s="1"/>
  <c r="D401" i="3" s="1"/>
  <c r="D400" i="3" s="1"/>
  <c r="D399" i="3" s="1"/>
  <c r="D18" i="5" s="1"/>
  <c r="F336" i="3"/>
  <c r="D97" i="3"/>
  <c r="D94" i="3" s="1"/>
  <c r="D93" i="3" s="1"/>
  <c r="D95" i="3" s="1"/>
  <c r="D352" i="3"/>
  <c r="F31" i="2"/>
  <c r="D168" i="3"/>
  <c r="D165" i="3" s="1"/>
  <c r="D164" i="3" s="1"/>
  <c r="F53" i="2"/>
  <c r="F293" i="3"/>
  <c r="F72" i="3"/>
  <c r="K33" i="2"/>
  <c r="F168" i="3"/>
  <c r="F210" i="3"/>
  <c r="F97" i="3"/>
  <c r="F353" i="3"/>
  <c r="F405" i="3"/>
  <c r="D336" i="3"/>
  <c r="D334" i="3" s="1"/>
  <c r="D333" i="3" s="1"/>
  <c r="D332" i="3" s="1"/>
  <c r="D331" i="3" s="1"/>
  <c r="D16" i="5" s="1"/>
  <c r="F385" i="3"/>
  <c r="H51" i="2"/>
  <c r="L51" i="2" s="1"/>
  <c r="D384" i="3"/>
  <c r="F221" i="3"/>
  <c r="D9" i="3"/>
  <c r="J438" i="3"/>
  <c r="D438" i="3"/>
  <c r="D435" i="3" s="1"/>
  <c r="D434" i="3" s="1"/>
  <c r="D436" i="3" s="1"/>
  <c r="D430" i="3"/>
  <c r="D429" i="3"/>
  <c r="D428" i="3" s="1"/>
  <c r="D371" i="3"/>
  <c r="D373" i="3"/>
  <c r="I373" i="3" s="1"/>
  <c r="D351" i="3"/>
  <c r="D350" i="3" s="1"/>
  <c r="D320" i="3"/>
  <c r="D319" i="3"/>
  <c r="D318" i="3" s="1"/>
  <c r="D299" i="3" s="1"/>
  <c r="D298" i="3" s="1"/>
  <c r="D15" i="5" s="1"/>
  <c r="K49" i="2"/>
  <c r="D72" i="3"/>
  <c r="D68" i="3" s="1"/>
  <c r="D67" i="3" s="1"/>
  <c r="D183" i="3"/>
  <c r="D182" i="3" s="1"/>
  <c r="K36" i="2"/>
  <c r="D210" i="3"/>
  <c r="D204" i="3" s="1"/>
  <c r="D203" i="3" s="1"/>
  <c r="D202" i="3" s="1"/>
  <c r="D221" i="3"/>
  <c r="D218" i="3" s="1"/>
  <c r="D217" i="3" s="1"/>
  <c r="D216" i="3" s="1"/>
  <c r="D293" i="3"/>
  <c r="D290" i="3" s="1"/>
  <c r="D289" i="3" s="1"/>
  <c r="D281" i="3" s="1"/>
  <c r="D266" i="3"/>
  <c r="D269" i="3"/>
  <c r="D254" i="3"/>
  <c r="D253" i="3"/>
  <c r="D252" i="3" s="1"/>
  <c r="D229" i="3"/>
  <c r="D228" i="3" s="1"/>
  <c r="D230" i="3"/>
  <c r="D195" i="3"/>
  <c r="D194" i="3" s="1"/>
  <c r="D198" i="3"/>
  <c r="D157" i="3"/>
  <c r="D153" i="3"/>
  <c r="D147" i="3"/>
  <c r="D146" i="3"/>
  <c r="D145" i="3" s="1"/>
  <c r="D138" i="3"/>
  <c r="D140" i="3"/>
  <c r="D139" i="3" s="1"/>
  <c r="D130" i="3"/>
  <c r="D129" i="3" s="1"/>
  <c r="D115" i="3"/>
  <c r="D114" i="3" s="1"/>
  <c r="D105" i="3"/>
  <c r="D109" i="3"/>
  <c r="I109" i="3" s="1"/>
  <c r="D106" i="3"/>
  <c r="I106" i="3" s="1"/>
  <c r="D87" i="3"/>
  <c r="D86" i="3"/>
  <c r="D85" i="3" s="1"/>
  <c r="D63" i="3"/>
  <c r="D62" i="3"/>
  <c r="D61" i="3" s="1"/>
  <c r="D52" i="3"/>
  <c r="D51" i="3"/>
  <c r="D50" i="3" s="1"/>
  <c r="D32" i="3"/>
  <c r="D29" i="3" s="1"/>
  <c r="D28" i="3" s="1"/>
  <c r="D30" i="3" s="1"/>
  <c r="K48" i="2"/>
  <c r="F51" i="3"/>
  <c r="F50" i="3" s="1"/>
  <c r="F52" i="3"/>
  <c r="F115" i="3"/>
  <c r="F116" i="3"/>
  <c r="K37" i="2"/>
  <c r="K50" i="2"/>
  <c r="F87" i="3"/>
  <c r="F153" i="3"/>
  <c r="F105" i="3"/>
  <c r="F62" i="3"/>
  <c r="K58" i="2"/>
  <c r="F106" i="3"/>
  <c r="K106" i="3" s="1"/>
  <c r="G60" i="2"/>
  <c r="L15" i="5" l="1"/>
  <c r="L16" i="5"/>
  <c r="L482" i="3"/>
  <c r="L160" i="3"/>
  <c r="H21" i="4"/>
  <c r="L21" i="4" s="1"/>
  <c r="L118" i="3"/>
  <c r="L65" i="3"/>
  <c r="G152" i="3"/>
  <c r="H199" i="3"/>
  <c r="H196" i="3" s="1"/>
  <c r="L200" i="3"/>
  <c r="K438" i="3"/>
  <c r="G400" i="3"/>
  <c r="G399" i="3" s="1"/>
  <c r="G18" i="5" s="1"/>
  <c r="H384" i="3"/>
  <c r="K19" i="4"/>
  <c r="K15" i="4"/>
  <c r="H277" i="3"/>
  <c r="L278" i="3"/>
  <c r="G251" i="3"/>
  <c r="G250" i="3" s="1"/>
  <c r="G14" i="5" s="1"/>
  <c r="K18" i="4"/>
  <c r="F147" i="3"/>
  <c r="L133" i="3"/>
  <c r="G103" i="3"/>
  <c r="G12" i="5" s="1"/>
  <c r="H195" i="3"/>
  <c r="H194" i="3" s="1"/>
  <c r="H198" i="3"/>
  <c r="D259" i="3"/>
  <c r="D258" i="3" s="1"/>
  <c r="D251" i="3" s="1"/>
  <c r="D250" i="3" s="1"/>
  <c r="D14" i="5" s="1"/>
  <c r="D235" i="3"/>
  <c r="J15" i="4"/>
  <c r="D227" i="3"/>
  <c r="F29" i="3"/>
  <c r="F28" i="3" s="1"/>
  <c r="G186" i="3"/>
  <c r="H187" i="3"/>
  <c r="L188" i="3"/>
  <c r="H138" i="3"/>
  <c r="H140" i="3"/>
  <c r="H139" i="3" s="1"/>
  <c r="D8" i="3"/>
  <c r="H221" i="3"/>
  <c r="H218" i="3" s="1"/>
  <c r="H217" i="3" s="1"/>
  <c r="H216" i="3" s="1"/>
  <c r="H215" i="3" s="1"/>
  <c r="H13" i="5" s="1"/>
  <c r="J17" i="4"/>
  <c r="F130" i="3"/>
  <c r="F129" i="3" s="1"/>
  <c r="H22" i="4"/>
  <c r="J18" i="4"/>
  <c r="F183" i="3"/>
  <c r="F186" i="3" s="1"/>
  <c r="J186" i="3" s="1"/>
  <c r="J431" i="3"/>
  <c r="J255" i="3"/>
  <c r="J190" i="3"/>
  <c r="I11" i="4"/>
  <c r="H153" i="3"/>
  <c r="H157" i="3"/>
  <c r="H8" i="5"/>
  <c r="L9" i="5"/>
  <c r="G8" i="5"/>
  <c r="J15" i="1"/>
  <c r="I384" i="3"/>
  <c r="J58" i="3"/>
  <c r="J207" i="3"/>
  <c r="J16" i="4"/>
  <c r="H207" i="3"/>
  <c r="L208" i="3"/>
  <c r="H375" i="3"/>
  <c r="L376" i="3"/>
  <c r="I164" i="3"/>
  <c r="I165" i="3"/>
  <c r="I210" i="3"/>
  <c r="F228" i="3"/>
  <c r="F205" i="3"/>
  <c r="J210" i="3"/>
  <c r="J21" i="4"/>
  <c r="F20" i="4"/>
  <c r="I396" i="3"/>
  <c r="I328" i="3"/>
  <c r="I277" i="3"/>
  <c r="I147" i="3"/>
  <c r="I148" i="3"/>
  <c r="I125" i="3"/>
  <c r="F327" i="3"/>
  <c r="J328" i="3"/>
  <c r="I320" i="3"/>
  <c r="I322" i="3"/>
  <c r="I247" i="3"/>
  <c r="I199" i="3"/>
  <c r="H395" i="3"/>
  <c r="L396" i="3"/>
  <c r="F451" i="3"/>
  <c r="J452" i="3"/>
  <c r="K452" i="3"/>
  <c r="F283" i="3"/>
  <c r="J286" i="3"/>
  <c r="K286" i="3"/>
  <c r="F122" i="3"/>
  <c r="J125" i="3"/>
  <c r="G205" i="3"/>
  <c r="K205" i="3" s="1"/>
  <c r="G204" i="3"/>
  <c r="G203" i="3" s="1"/>
  <c r="G202" i="3" s="1"/>
  <c r="G27" i="3"/>
  <c r="G26" i="3" s="1"/>
  <c r="G11" i="5" s="1"/>
  <c r="F372" i="3"/>
  <c r="J375" i="3"/>
  <c r="K375" i="3"/>
  <c r="F267" i="3"/>
  <c r="J270" i="3"/>
  <c r="F196" i="3"/>
  <c r="J199" i="3"/>
  <c r="I413" i="3"/>
  <c r="F395" i="3"/>
  <c r="J396" i="3"/>
  <c r="K396" i="3"/>
  <c r="I452" i="3"/>
  <c r="F308" i="3"/>
  <c r="J309" i="3"/>
  <c r="F429" i="3"/>
  <c r="F61" i="3"/>
  <c r="J62" i="3"/>
  <c r="F114" i="3"/>
  <c r="J115" i="3"/>
  <c r="I85" i="3"/>
  <c r="I86" i="3"/>
  <c r="I114" i="3"/>
  <c r="I115" i="3"/>
  <c r="J320" i="3"/>
  <c r="F253" i="3"/>
  <c r="I405" i="3"/>
  <c r="F259" i="3"/>
  <c r="J261" i="3"/>
  <c r="K32" i="3"/>
  <c r="F13" i="4"/>
  <c r="J13" i="4" s="1"/>
  <c r="I14" i="3"/>
  <c r="F140" i="3"/>
  <c r="J141" i="3"/>
  <c r="F367" i="3"/>
  <c r="J368" i="3"/>
  <c r="K368" i="3"/>
  <c r="F424" i="3"/>
  <c r="J425" i="3"/>
  <c r="F319" i="3"/>
  <c r="J322" i="3"/>
  <c r="I138" i="3"/>
  <c r="I141" i="3"/>
  <c r="I14" i="4"/>
  <c r="F236" i="3"/>
  <c r="J239" i="3"/>
  <c r="F13" i="3"/>
  <c r="F10" i="4"/>
  <c r="J14" i="3"/>
  <c r="K14" i="3"/>
  <c r="I22" i="4"/>
  <c r="H72" i="3"/>
  <c r="F430" i="3"/>
  <c r="K430" i="3" s="1"/>
  <c r="F138" i="3"/>
  <c r="F204" i="3"/>
  <c r="J147" i="3"/>
  <c r="I61" i="3"/>
  <c r="I62" i="3"/>
  <c r="I230" i="3"/>
  <c r="I72" i="3"/>
  <c r="I32" i="3"/>
  <c r="J130" i="3"/>
  <c r="H63" i="3"/>
  <c r="H62" i="3"/>
  <c r="H61" i="3" s="1"/>
  <c r="J22" i="4"/>
  <c r="I381" i="3"/>
  <c r="I315" i="3"/>
  <c r="I239" i="3"/>
  <c r="I105" i="3"/>
  <c r="I110" i="3"/>
  <c r="I63" i="3"/>
  <c r="I64" i="3"/>
  <c r="F380" i="3"/>
  <c r="J381" i="3"/>
  <c r="K381" i="3"/>
  <c r="F302" i="3"/>
  <c r="J303" i="3"/>
  <c r="I345" i="3"/>
  <c r="I309" i="3"/>
  <c r="I270" i="3"/>
  <c r="I21" i="4"/>
  <c r="I20" i="4"/>
  <c r="I52" i="3"/>
  <c r="I53" i="3"/>
  <c r="F418" i="3"/>
  <c r="J419" i="3"/>
  <c r="J132" i="3"/>
  <c r="F412" i="3"/>
  <c r="J413" i="3"/>
  <c r="J187" i="3"/>
  <c r="H97" i="3"/>
  <c r="H94" i="3" s="1"/>
  <c r="H93" i="3" s="1"/>
  <c r="H95" i="3" s="1"/>
  <c r="K58" i="3"/>
  <c r="F243" i="3"/>
  <c r="F245" i="3" s="1"/>
  <c r="J247" i="3"/>
  <c r="J11" i="4"/>
  <c r="K11" i="4"/>
  <c r="J14" i="4"/>
  <c r="I22" i="3"/>
  <c r="I425" i="3"/>
  <c r="I362" i="3"/>
  <c r="I17" i="4"/>
  <c r="F314" i="3"/>
  <c r="J315" i="3"/>
  <c r="J19" i="4"/>
  <c r="H352" i="3"/>
  <c r="H351" i="3"/>
  <c r="H350" i="3" s="1"/>
  <c r="H47" i="3"/>
  <c r="H46" i="3" s="1"/>
  <c r="H45" i="3" s="1"/>
  <c r="H44" i="3" s="1"/>
  <c r="H19" i="4"/>
  <c r="L19" i="4" s="1"/>
  <c r="I58" i="3"/>
  <c r="F230" i="3"/>
  <c r="J230" i="3" s="1"/>
  <c r="J231" i="3"/>
  <c r="J148" i="3"/>
  <c r="I139" i="3"/>
  <c r="I140" i="3"/>
  <c r="I319" i="3"/>
  <c r="I221" i="3"/>
  <c r="I168" i="3"/>
  <c r="I97" i="3"/>
  <c r="G220" i="3"/>
  <c r="G488" i="3" s="1"/>
  <c r="G218" i="3"/>
  <c r="G217" i="3" s="1"/>
  <c r="G216" i="3" s="1"/>
  <c r="G215" i="3" s="1"/>
  <c r="G13" i="5" s="1"/>
  <c r="I368" i="3"/>
  <c r="I303" i="3"/>
  <c r="I178" i="3"/>
  <c r="I375" i="3"/>
  <c r="I286" i="3"/>
  <c r="F361" i="3"/>
  <c r="J362" i="3"/>
  <c r="K362" i="3"/>
  <c r="J81" i="3"/>
  <c r="K81" i="3"/>
  <c r="J229" i="3"/>
  <c r="F402" i="3"/>
  <c r="J405" i="3"/>
  <c r="F290" i="3"/>
  <c r="J293" i="3"/>
  <c r="F334" i="3"/>
  <c r="K334" i="3" s="1"/>
  <c r="J336" i="3"/>
  <c r="I419" i="3"/>
  <c r="F63" i="3"/>
  <c r="J63" i="3" s="1"/>
  <c r="J64" i="3"/>
  <c r="H15" i="4"/>
  <c r="I87" i="3"/>
  <c r="I88" i="3"/>
  <c r="H115" i="3"/>
  <c r="H114" i="3" s="1"/>
  <c r="H116" i="3"/>
  <c r="J106" i="3"/>
  <c r="J87" i="3"/>
  <c r="F145" i="3"/>
  <c r="J146" i="3"/>
  <c r="I50" i="3"/>
  <c r="I51" i="3"/>
  <c r="I129" i="3"/>
  <c r="I130" i="3"/>
  <c r="I252" i="3"/>
  <c r="I253" i="3"/>
  <c r="I428" i="3"/>
  <c r="I429" i="3"/>
  <c r="I438" i="3"/>
  <c r="I336" i="3"/>
  <c r="I260" i="3"/>
  <c r="I261" i="3"/>
  <c r="I293" i="3"/>
  <c r="L32" i="3"/>
  <c r="K105" i="3"/>
  <c r="L443" i="3"/>
  <c r="K21" i="4"/>
  <c r="K141" i="3"/>
  <c r="K17" i="4"/>
  <c r="K336" i="3"/>
  <c r="I430" i="3"/>
  <c r="I431" i="3"/>
  <c r="I254" i="3"/>
  <c r="I255" i="3"/>
  <c r="I19" i="4"/>
  <c r="F109" i="3"/>
  <c r="J110" i="3"/>
  <c r="K110" i="3"/>
  <c r="G13" i="4"/>
  <c r="H147" i="3"/>
  <c r="H146" i="3"/>
  <c r="H145" i="3" s="1"/>
  <c r="K239" i="3"/>
  <c r="F342" i="3"/>
  <c r="J345" i="3"/>
  <c r="K345" i="3"/>
  <c r="J135" i="3"/>
  <c r="F21" i="3"/>
  <c r="J22" i="3"/>
  <c r="K22" i="3"/>
  <c r="I159" i="3"/>
  <c r="I116" i="3"/>
  <c r="I117" i="3"/>
  <c r="H400" i="3"/>
  <c r="H399" i="3" s="1"/>
  <c r="H18" i="5" s="1"/>
  <c r="G10" i="1"/>
  <c r="K10" i="1" s="1"/>
  <c r="J25" i="2"/>
  <c r="I10" i="1"/>
  <c r="I11" i="1" s="1"/>
  <c r="L25" i="2"/>
  <c r="H10" i="1"/>
  <c r="K25" i="2"/>
  <c r="H9" i="1"/>
  <c r="L8" i="2"/>
  <c r="G9" i="1"/>
  <c r="J8" i="2"/>
  <c r="K8" i="2"/>
  <c r="H367" i="3"/>
  <c r="L368" i="3"/>
  <c r="L345" i="3"/>
  <c r="H9" i="4"/>
  <c r="L11" i="4"/>
  <c r="G8" i="4"/>
  <c r="L16" i="4"/>
  <c r="F94" i="3"/>
  <c r="J97" i="3"/>
  <c r="J385" i="3"/>
  <c r="I385" i="3"/>
  <c r="K87" i="3"/>
  <c r="F85" i="3"/>
  <c r="J86" i="3"/>
  <c r="F274" i="3"/>
  <c r="K275" i="3"/>
  <c r="F218" i="3"/>
  <c r="J221" i="3"/>
  <c r="F174" i="3"/>
  <c r="F165" i="3"/>
  <c r="J168" i="3"/>
  <c r="F157" i="3"/>
  <c r="L178" i="3"/>
  <c r="K178" i="3"/>
  <c r="L22" i="3"/>
  <c r="K419" i="3"/>
  <c r="L46" i="2"/>
  <c r="H45" i="2"/>
  <c r="L45" i="2" s="1"/>
  <c r="K97" i="3"/>
  <c r="K405" i="3"/>
  <c r="K387" i="3"/>
  <c r="L239" i="3"/>
  <c r="K254" i="3"/>
  <c r="K255" i="3"/>
  <c r="L310" i="3"/>
  <c r="L116" i="3"/>
  <c r="K125" i="3"/>
  <c r="L125" i="3"/>
  <c r="L304" i="3"/>
  <c r="L232" i="3"/>
  <c r="K190" i="3"/>
  <c r="L190" i="3"/>
  <c r="K425" i="3"/>
  <c r="L222" i="3"/>
  <c r="L248" i="3"/>
  <c r="K309" i="3"/>
  <c r="K431" i="3"/>
  <c r="K328" i="3"/>
  <c r="L199" i="3"/>
  <c r="K199" i="3"/>
  <c r="K132" i="3"/>
  <c r="L132" i="3"/>
  <c r="L142" i="3"/>
  <c r="L256" i="3"/>
  <c r="K303" i="3"/>
  <c r="L168" i="3"/>
  <c r="K168" i="3"/>
  <c r="K261" i="3"/>
  <c r="L406" i="3"/>
  <c r="L89" i="3"/>
  <c r="L159" i="3"/>
  <c r="K159" i="3"/>
  <c r="K210" i="3"/>
  <c r="L262" i="3"/>
  <c r="L18" i="4"/>
  <c r="L414" i="3"/>
  <c r="L420" i="3"/>
  <c r="K64" i="3"/>
  <c r="L64" i="3"/>
  <c r="L14" i="4"/>
  <c r="L439" i="3"/>
  <c r="K116" i="3"/>
  <c r="K117" i="3"/>
  <c r="L316" i="3"/>
  <c r="L294" i="3"/>
  <c r="K148" i="3"/>
  <c r="L148" i="3"/>
  <c r="K47" i="3"/>
  <c r="L47" i="3"/>
  <c r="K320" i="3"/>
  <c r="K322" i="3"/>
  <c r="L36" i="2"/>
  <c r="L426" i="3"/>
  <c r="K413" i="3"/>
  <c r="K231" i="3"/>
  <c r="L271" i="3"/>
  <c r="K315" i="3"/>
  <c r="L111" i="3"/>
  <c r="L287" i="3"/>
  <c r="K293" i="3"/>
  <c r="L432" i="3"/>
  <c r="L329" i="3"/>
  <c r="L17" i="4"/>
  <c r="L211" i="3"/>
  <c r="K270" i="3"/>
  <c r="K51" i="3"/>
  <c r="L52" i="3"/>
  <c r="L53" i="3"/>
  <c r="L388" i="3"/>
  <c r="L323" i="3"/>
  <c r="K221" i="3"/>
  <c r="K247" i="3"/>
  <c r="G59" i="2"/>
  <c r="K59" i="2" s="1"/>
  <c r="K60" i="2"/>
  <c r="L12" i="3"/>
  <c r="L32" i="2"/>
  <c r="K32" i="2"/>
  <c r="L29" i="3"/>
  <c r="L334" i="3"/>
  <c r="G42" i="2"/>
  <c r="K42" i="2" s="1"/>
  <c r="K43" i="2"/>
  <c r="L449" i="3"/>
  <c r="F68" i="3"/>
  <c r="J72" i="3"/>
  <c r="K72" i="3"/>
  <c r="K52" i="3"/>
  <c r="J52" i="3"/>
  <c r="J51" i="3"/>
  <c r="F434" i="3"/>
  <c r="J435" i="3"/>
  <c r="K435" i="3"/>
  <c r="F352" i="3"/>
  <c r="J353" i="3"/>
  <c r="K353" i="3"/>
  <c r="I352" i="3"/>
  <c r="I353" i="3"/>
  <c r="G13" i="1"/>
  <c r="J53" i="2"/>
  <c r="J31" i="2"/>
  <c r="F260" i="3"/>
  <c r="J260" i="3" s="1"/>
  <c r="D167" i="3"/>
  <c r="F30" i="2"/>
  <c r="F220" i="3"/>
  <c r="G47" i="2"/>
  <c r="K47" i="2" s="1"/>
  <c r="G35" i="2"/>
  <c r="K35" i="2" s="1"/>
  <c r="G31" i="2"/>
  <c r="K31" i="2" s="1"/>
  <c r="F351" i="3"/>
  <c r="D205" i="3"/>
  <c r="D220" i="3"/>
  <c r="F167" i="3"/>
  <c r="J167" i="3" s="1"/>
  <c r="D186" i="3"/>
  <c r="D349" i="3"/>
  <c r="D348" i="3" s="1"/>
  <c r="D17" i="5" s="1"/>
  <c r="D27" i="3"/>
  <c r="D26" i="3" s="1"/>
  <c r="D11" i="5" s="1"/>
  <c r="D69" i="3"/>
  <c r="L37" i="2"/>
  <c r="D104" i="3"/>
  <c r="G54" i="2"/>
  <c r="D215" i="3"/>
  <c r="D13" i="5" s="1"/>
  <c r="D152" i="3"/>
  <c r="H60" i="2"/>
  <c r="L48" i="2"/>
  <c r="L33" i="2"/>
  <c r="L50" i="2"/>
  <c r="L49" i="2"/>
  <c r="L58" i="2"/>
  <c r="L18" i="5" l="1"/>
  <c r="J220" i="3"/>
  <c r="F488" i="3"/>
  <c r="J488" i="3" s="1"/>
  <c r="K488" i="3"/>
  <c r="G489" i="3"/>
  <c r="J245" i="3"/>
  <c r="K245" i="3"/>
  <c r="L97" i="3"/>
  <c r="H13" i="4"/>
  <c r="L13" i="4" s="1"/>
  <c r="H275" i="3"/>
  <c r="L277" i="3"/>
  <c r="H220" i="3"/>
  <c r="H488" i="3" s="1"/>
  <c r="H489" i="3" s="1"/>
  <c r="L489" i="3" s="1"/>
  <c r="F182" i="3"/>
  <c r="K29" i="3"/>
  <c r="L13" i="5"/>
  <c r="L15" i="4"/>
  <c r="L10" i="1"/>
  <c r="H11" i="1"/>
  <c r="M11" i="1" s="1"/>
  <c r="F12" i="4"/>
  <c r="H20" i="4"/>
  <c r="H372" i="3"/>
  <c r="L375" i="3"/>
  <c r="J22" i="1"/>
  <c r="K260" i="3"/>
  <c r="H205" i="3"/>
  <c r="H204" i="3"/>
  <c r="H203" i="3" s="1"/>
  <c r="H202" i="3" s="1"/>
  <c r="L207" i="3"/>
  <c r="L8" i="5"/>
  <c r="H183" i="3"/>
  <c r="L187" i="3"/>
  <c r="J352" i="3"/>
  <c r="J61" i="3"/>
  <c r="J116" i="3"/>
  <c r="M10" i="1"/>
  <c r="H104" i="3"/>
  <c r="G10" i="5"/>
  <c r="J205" i="3"/>
  <c r="F20" i="3"/>
  <c r="J21" i="3"/>
  <c r="K21" i="3"/>
  <c r="I182" i="3"/>
  <c r="I183" i="3"/>
  <c r="F313" i="3"/>
  <c r="J314" i="3"/>
  <c r="I314" i="3"/>
  <c r="J430" i="3"/>
  <c r="J236" i="3"/>
  <c r="F238" i="3"/>
  <c r="F482" i="3" s="1"/>
  <c r="F489" i="3" s="1"/>
  <c r="J489" i="3" s="1"/>
  <c r="K236" i="3"/>
  <c r="F235" i="3"/>
  <c r="F423" i="3"/>
  <c r="J424" i="3"/>
  <c r="I10" i="4"/>
  <c r="F252" i="3"/>
  <c r="J253" i="3"/>
  <c r="J182" i="3"/>
  <c r="I154" i="3"/>
  <c r="I157" i="3"/>
  <c r="I289" i="3"/>
  <c r="I290" i="3"/>
  <c r="F289" i="3"/>
  <c r="J290" i="3"/>
  <c r="I174" i="3"/>
  <c r="I175" i="3"/>
  <c r="I367" i="3"/>
  <c r="I218" i="3"/>
  <c r="I424" i="3"/>
  <c r="F417" i="3"/>
  <c r="J418" i="3"/>
  <c r="I308" i="3"/>
  <c r="I29" i="3"/>
  <c r="J138" i="3"/>
  <c r="K138" i="3"/>
  <c r="H68" i="3"/>
  <c r="H67" i="3" s="1"/>
  <c r="H69" i="3" s="1"/>
  <c r="L72" i="3"/>
  <c r="J10" i="4"/>
  <c r="F9" i="4"/>
  <c r="K10" i="4"/>
  <c r="I13" i="4"/>
  <c r="I12" i="4"/>
  <c r="F258" i="3"/>
  <c r="K258" i="3" s="1"/>
  <c r="J259" i="3"/>
  <c r="F394" i="3"/>
  <c r="K395" i="3"/>
  <c r="J395" i="3"/>
  <c r="J196" i="3"/>
  <c r="F195" i="3"/>
  <c r="F198" i="3"/>
  <c r="F450" i="3"/>
  <c r="J451" i="3"/>
  <c r="K451" i="3"/>
  <c r="I196" i="3"/>
  <c r="I198" i="3"/>
  <c r="I121" i="3"/>
  <c r="I122" i="3"/>
  <c r="I274" i="3"/>
  <c r="I275" i="3"/>
  <c r="I395" i="3"/>
  <c r="I220" i="3"/>
  <c r="J29" i="3"/>
  <c r="L115" i="3"/>
  <c r="J183" i="3"/>
  <c r="I146" i="3"/>
  <c r="I236" i="3"/>
  <c r="I238" i="3"/>
  <c r="I235" i="3"/>
  <c r="I380" i="3"/>
  <c r="J105" i="3"/>
  <c r="F12" i="3"/>
  <c r="J13" i="3"/>
  <c r="K13" i="3"/>
  <c r="F318" i="3"/>
  <c r="J318" i="3" s="1"/>
  <c r="J319" i="3"/>
  <c r="F139" i="3"/>
  <c r="J140" i="3"/>
  <c r="K140" i="3"/>
  <c r="F428" i="3"/>
  <c r="J428" i="3" s="1"/>
  <c r="J429" i="3"/>
  <c r="I451" i="3"/>
  <c r="J372" i="3"/>
  <c r="K372" i="3"/>
  <c r="F371" i="3"/>
  <c r="F373" i="3"/>
  <c r="J373" i="3" s="1"/>
  <c r="F282" i="3"/>
  <c r="J283" i="3"/>
  <c r="K283" i="3"/>
  <c r="J20" i="4"/>
  <c r="F341" i="3"/>
  <c r="J342" i="3"/>
  <c r="K342" i="3"/>
  <c r="F242" i="3"/>
  <c r="J243" i="3"/>
  <c r="F379" i="3"/>
  <c r="J380" i="3"/>
  <c r="K380" i="3"/>
  <c r="F203" i="3"/>
  <c r="J204" i="3"/>
  <c r="F366" i="3"/>
  <c r="J367" i="3"/>
  <c r="K367" i="3"/>
  <c r="F307" i="3"/>
  <c r="J308" i="3"/>
  <c r="I204" i="3"/>
  <c r="I334" i="3"/>
  <c r="I229" i="3"/>
  <c r="I283" i="3"/>
  <c r="I94" i="3"/>
  <c r="F411" i="3"/>
  <c r="J412" i="3"/>
  <c r="F301" i="3"/>
  <c r="J302" i="3"/>
  <c r="I13" i="3"/>
  <c r="I259" i="3"/>
  <c r="K230" i="3"/>
  <c r="K204" i="3"/>
  <c r="J154" i="3"/>
  <c r="J175" i="3"/>
  <c r="J275" i="3"/>
  <c r="J109" i="3"/>
  <c r="K109" i="3"/>
  <c r="I435" i="3"/>
  <c r="I418" i="3"/>
  <c r="F333" i="3"/>
  <c r="J334" i="3"/>
  <c r="F401" i="3"/>
  <c r="J402" i="3"/>
  <c r="F360" i="3"/>
  <c r="J361" i="3"/>
  <c r="K361" i="3"/>
  <c r="I372" i="3"/>
  <c r="I371" i="3"/>
  <c r="I302" i="3"/>
  <c r="I167" i="3"/>
  <c r="I318" i="3"/>
  <c r="I361" i="3"/>
  <c r="I21" i="3"/>
  <c r="I267" i="3"/>
  <c r="I269" i="3"/>
  <c r="I266" i="3"/>
  <c r="I342" i="3"/>
  <c r="J129" i="3"/>
  <c r="I68" i="3"/>
  <c r="I402" i="3"/>
  <c r="J114" i="3"/>
  <c r="I412" i="3"/>
  <c r="J267" i="3"/>
  <c r="F269" i="3"/>
  <c r="J269" i="3" s="1"/>
  <c r="F266" i="3"/>
  <c r="J266" i="3" s="1"/>
  <c r="G25" i="3"/>
  <c r="G7" i="3" s="1"/>
  <c r="F121" i="3"/>
  <c r="J122" i="3"/>
  <c r="H394" i="3"/>
  <c r="L395" i="3"/>
  <c r="I242" i="3"/>
  <c r="I243" i="3"/>
  <c r="F326" i="3"/>
  <c r="J327" i="3"/>
  <c r="I327" i="3"/>
  <c r="J254" i="3"/>
  <c r="I205" i="3"/>
  <c r="M9" i="1"/>
  <c r="L9" i="1"/>
  <c r="K9" i="1"/>
  <c r="G11" i="1"/>
  <c r="H366" i="3"/>
  <c r="L367" i="3"/>
  <c r="L359" i="3"/>
  <c r="L342" i="3"/>
  <c r="K13" i="4"/>
  <c r="K20" i="4"/>
  <c r="K22" i="4"/>
  <c r="H8" i="4"/>
  <c r="L8" i="4" s="1"/>
  <c r="L9" i="4"/>
  <c r="F93" i="3"/>
  <c r="J94" i="3"/>
  <c r="J384" i="3"/>
  <c r="J85" i="3"/>
  <c r="K85" i="3"/>
  <c r="K274" i="3"/>
  <c r="K220" i="3"/>
  <c r="F217" i="3"/>
  <c r="J218" i="3"/>
  <c r="F164" i="3"/>
  <c r="J165" i="3"/>
  <c r="L21" i="3"/>
  <c r="L175" i="3"/>
  <c r="K175" i="3"/>
  <c r="L387" i="3"/>
  <c r="K259" i="3"/>
  <c r="L130" i="3"/>
  <c r="K130" i="3"/>
  <c r="K196" i="3"/>
  <c r="L196" i="3"/>
  <c r="K327" i="3"/>
  <c r="L247" i="3"/>
  <c r="L235" i="3"/>
  <c r="L238" i="3"/>
  <c r="L236" i="3"/>
  <c r="K402" i="3"/>
  <c r="L205" i="3"/>
  <c r="L210" i="3"/>
  <c r="L430" i="3"/>
  <c r="L431" i="3"/>
  <c r="L286" i="3"/>
  <c r="K412" i="3"/>
  <c r="K63" i="3"/>
  <c r="L63" i="3"/>
  <c r="L260" i="3"/>
  <c r="L261" i="3"/>
  <c r="L87" i="3"/>
  <c r="L88" i="3"/>
  <c r="K167" i="3"/>
  <c r="L167" i="3"/>
  <c r="L138" i="3"/>
  <c r="L141" i="3"/>
  <c r="L230" i="3"/>
  <c r="L231" i="3"/>
  <c r="K253" i="3"/>
  <c r="L109" i="3"/>
  <c r="L106" i="3"/>
  <c r="L110" i="3"/>
  <c r="L46" i="3"/>
  <c r="K46" i="3"/>
  <c r="L315" i="3"/>
  <c r="L419" i="3"/>
  <c r="K302" i="3"/>
  <c r="L303" i="3"/>
  <c r="K243" i="3"/>
  <c r="K267" i="3"/>
  <c r="K314" i="3"/>
  <c r="K229" i="3"/>
  <c r="L293" i="3"/>
  <c r="L438" i="3"/>
  <c r="K62" i="3"/>
  <c r="L62" i="3"/>
  <c r="K333" i="3"/>
  <c r="L413" i="3"/>
  <c r="L154" i="3"/>
  <c r="K154" i="3"/>
  <c r="K165" i="3"/>
  <c r="L165" i="3"/>
  <c r="K429" i="3"/>
  <c r="K308" i="3"/>
  <c r="L221" i="3"/>
  <c r="K186" i="3"/>
  <c r="L183" i="3"/>
  <c r="K183" i="3"/>
  <c r="K385" i="3"/>
  <c r="K218" i="3"/>
  <c r="L50" i="3"/>
  <c r="L51" i="3"/>
  <c r="L270" i="3"/>
  <c r="K319" i="3"/>
  <c r="K146" i="3"/>
  <c r="L146" i="3"/>
  <c r="K424" i="3"/>
  <c r="L320" i="3"/>
  <c r="L322" i="3"/>
  <c r="L328" i="3"/>
  <c r="K290" i="3"/>
  <c r="L425" i="3"/>
  <c r="K147" i="3"/>
  <c r="L147" i="3"/>
  <c r="K115" i="3"/>
  <c r="L405" i="3"/>
  <c r="L254" i="3"/>
  <c r="L255" i="3"/>
  <c r="K122" i="3"/>
  <c r="L122" i="3"/>
  <c r="L309" i="3"/>
  <c r="K94" i="3"/>
  <c r="L94" i="3"/>
  <c r="K418" i="3"/>
  <c r="H42" i="2"/>
  <c r="L42" i="2" s="1"/>
  <c r="L43" i="2"/>
  <c r="L114" i="3"/>
  <c r="L333" i="3"/>
  <c r="L28" i="3"/>
  <c r="L30" i="3"/>
  <c r="H40" i="2"/>
  <c r="L40" i="2" s="1"/>
  <c r="L41" i="2"/>
  <c r="H59" i="2"/>
  <c r="L59" i="2" s="1"/>
  <c r="L60" i="2"/>
  <c r="L11" i="3"/>
  <c r="L448" i="3"/>
  <c r="F67" i="3"/>
  <c r="J68" i="3"/>
  <c r="K68" i="3"/>
  <c r="J50" i="3"/>
  <c r="K50" i="3"/>
  <c r="F436" i="3"/>
  <c r="K436" i="3" s="1"/>
  <c r="K434" i="3"/>
  <c r="J434" i="3"/>
  <c r="G53" i="2"/>
  <c r="K54" i="2"/>
  <c r="F30" i="3"/>
  <c r="K28" i="3"/>
  <c r="J28" i="3"/>
  <c r="L352" i="3"/>
  <c r="L353" i="3"/>
  <c r="F350" i="3"/>
  <c r="J351" i="3"/>
  <c r="K352" i="3"/>
  <c r="K351" i="3"/>
  <c r="I351" i="3"/>
  <c r="K13" i="1"/>
  <c r="G12" i="1"/>
  <c r="J30" i="2"/>
  <c r="K157" i="3"/>
  <c r="I186" i="3"/>
  <c r="K373" i="3"/>
  <c r="G30" i="2"/>
  <c r="H12" i="1" s="1"/>
  <c r="H31" i="2"/>
  <c r="L31" i="2" s="1"/>
  <c r="H47" i="2"/>
  <c r="L47" i="2" s="1"/>
  <c r="H35" i="2"/>
  <c r="L35" i="2" s="1"/>
  <c r="D103" i="3"/>
  <c r="D12" i="5" s="1"/>
  <c r="D10" i="5" s="1"/>
  <c r="H54" i="2"/>
  <c r="L157" i="3"/>
  <c r="L220" i="3" l="1"/>
  <c r="H12" i="4"/>
  <c r="K489" i="3"/>
  <c r="H274" i="3"/>
  <c r="L275" i="3"/>
  <c r="L68" i="3"/>
  <c r="H27" i="3"/>
  <c r="H26" i="3" s="1"/>
  <c r="K269" i="3"/>
  <c r="K318" i="3"/>
  <c r="J242" i="3"/>
  <c r="H186" i="3"/>
  <c r="L186" i="3" s="1"/>
  <c r="H182" i="3"/>
  <c r="H152" i="3" s="1"/>
  <c r="H103" i="3" s="1"/>
  <c r="G7" i="5"/>
  <c r="G22" i="1"/>
  <c r="J174" i="3"/>
  <c r="L372" i="3"/>
  <c r="H371" i="3"/>
  <c r="L371" i="3" s="1"/>
  <c r="H373" i="3"/>
  <c r="L373" i="3" s="1"/>
  <c r="H393" i="3"/>
  <c r="L393" i="3" s="1"/>
  <c r="L394" i="3"/>
  <c r="I410" i="3"/>
  <c r="I411" i="3"/>
  <c r="I343" i="3"/>
  <c r="I341" i="3"/>
  <c r="J401" i="3"/>
  <c r="F300" i="3"/>
  <c r="J301" i="3"/>
  <c r="I227" i="3"/>
  <c r="I228" i="3"/>
  <c r="I202" i="3"/>
  <c r="I203" i="3"/>
  <c r="I378" i="3"/>
  <c r="I379" i="3"/>
  <c r="F8" i="4"/>
  <c r="J9" i="4"/>
  <c r="K9" i="4"/>
  <c r="I301" i="3"/>
  <c r="F365" i="3"/>
  <c r="J366" i="3"/>
  <c r="K366" i="3"/>
  <c r="F281" i="3"/>
  <c r="K281" i="3" s="1"/>
  <c r="J282" i="3"/>
  <c r="K282" i="3"/>
  <c r="F11" i="3"/>
  <c r="J12" i="3"/>
  <c r="K12" i="3"/>
  <c r="I104" i="3"/>
  <c r="I145" i="3"/>
  <c r="J198" i="3"/>
  <c r="I306" i="3"/>
  <c r="I307" i="3"/>
  <c r="I422" i="3"/>
  <c r="I423" i="3"/>
  <c r="I365" i="3"/>
  <c r="I366" i="3"/>
  <c r="F291" i="3"/>
  <c r="J291" i="3" s="1"/>
  <c r="J289" i="3"/>
  <c r="I153" i="3"/>
  <c r="J153" i="3"/>
  <c r="J238" i="3"/>
  <c r="K238" i="3"/>
  <c r="I312" i="3"/>
  <c r="I313" i="3"/>
  <c r="F19" i="3"/>
  <c r="J20" i="3"/>
  <c r="K20" i="3"/>
  <c r="K428" i="3"/>
  <c r="I325" i="3"/>
  <c r="I326" i="3"/>
  <c r="J121" i="3"/>
  <c r="F104" i="3"/>
  <c r="J104" i="3" s="1"/>
  <c r="F359" i="3"/>
  <c r="J360" i="3"/>
  <c r="K360" i="3"/>
  <c r="F332" i="3"/>
  <c r="K332" i="3" s="1"/>
  <c r="J333" i="3"/>
  <c r="I436" i="3"/>
  <c r="I434" i="3"/>
  <c r="I12" i="3"/>
  <c r="F410" i="3"/>
  <c r="J410" i="3" s="1"/>
  <c r="J411" i="3"/>
  <c r="I282" i="3"/>
  <c r="I281" i="3"/>
  <c r="I333" i="3"/>
  <c r="F306" i="3"/>
  <c r="J307" i="3"/>
  <c r="F378" i="3"/>
  <c r="J379" i="3"/>
  <c r="K379" i="3"/>
  <c r="I393" i="3"/>
  <c r="I394" i="3"/>
  <c r="F194" i="3"/>
  <c r="J195" i="3"/>
  <c r="F393" i="3"/>
  <c r="J394" i="3"/>
  <c r="K394" i="3"/>
  <c r="F251" i="3"/>
  <c r="J252" i="3"/>
  <c r="F422" i="3"/>
  <c r="J422" i="3" s="1"/>
  <c r="J423" i="3"/>
  <c r="J145" i="3"/>
  <c r="J157" i="3"/>
  <c r="F325" i="3"/>
  <c r="J325" i="3" s="1"/>
  <c r="J326" i="3"/>
  <c r="I416" i="3"/>
  <c r="I417" i="3"/>
  <c r="I258" i="3"/>
  <c r="I95" i="3"/>
  <c r="I93" i="3"/>
  <c r="F343" i="3"/>
  <c r="J341" i="3"/>
  <c r="K341" i="3"/>
  <c r="J139" i="3"/>
  <c r="K139" i="3"/>
  <c r="J228" i="3"/>
  <c r="F449" i="3"/>
  <c r="J450" i="3"/>
  <c r="K450" i="3"/>
  <c r="J258" i="3"/>
  <c r="K266" i="3"/>
  <c r="I69" i="3"/>
  <c r="I67" i="3"/>
  <c r="I20" i="3"/>
  <c r="K242" i="3"/>
  <c r="J274" i="3"/>
  <c r="I401" i="3"/>
  <c r="I359" i="3"/>
  <c r="I360" i="3"/>
  <c r="F202" i="3"/>
  <c r="J203" i="3"/>
  <c r="J371" i="3"/>
  <c r="K371" i="3"/>
  <c r="I450" i="3"/>
  <c r="K203" i="3"/>
  <c r="F227" i="3"/>
  <c r="J227" i="3" s="1"/>
  <c r="I194" i="3"/>
  <c r="I195" i="3"/>
  <c r="I30" i="3"/>
  <c r="I28" i="3"/>
  <c r="F416" i="3"/>
  <c r="J416" i="3" s="1"/>
  <c r="J417" i="3"/>
  <c r="I217" i="3"/>
  <c r="J12" i="4"/>
  <c r="I9" i="4"/>
  <c r="J235" i="3"/>
  <c r="K235" i="3"/>
  <c r="F312" i="3"/>
  <c r="J312" i="3" s="1"/>
  <c r="J313" i="3"/>
  <c r="K11" i="1"/>
  <c r="L11" i="1"/>
  <c r="H365" i="3"/>
  <c r="L366" i="3"/>
  <c r="H53" i="2"/>
  <c r="I13" i="1" s="1"/>
  <c r="L69" i="3"/>
  <c r="L67" i="3"/>
  <c r="L343" i="3"/>
  <c r="L341" i="3"/>
  <c r="L20" i="4"/>
  <c r="L22" i="4"/>
  <c r="G12" i="4"/>
  <c r="F95" i="3"/>
  <c r="J95" i="3" s="1"/>
  <c r="J93" i="3"/>
  <c r="F216" i="3"/>
  <c r="J217" i="3"/>
  <c r="J164" i="3"/>
  <c r="F152" i="3"/>
  <c r="K174" i="3"/>
  <c r="L174" i="3"/>
  <c r="L20" i="3"/>
  <c r="K228" i="3"/>
  <c r="K326" i="3"/>
  <c r="K93" i="3"/>
  <c r="L93" i="3"/>
  <c r="K289" i="3"/>
  <c r="K384" i="3"/>
  <c r="K182" i="3"/>
  <c r="L412" i="3"/>
  <c r="L302" i="3"/>
  <c r="L418" i="3"/>
  <c r="L139" i="3"/>
  <c r="L140" i="3"/>
  <c r="L283" i="3"/>
  <c r="L204" i="3"/>
  <c r="L435" i="3"/>
  <c r="L195" i="3"/>
  <c r="K195" i="3"/>
  <c r="K417" i="3"/>
  <c r="K121" i="3"/>
  <c r="L121" i="3"/>
  <c r="L253" i="3"/>
  <c r="L318" i="3"/>
  <c r="L319" i="3"/>
  <c r="K306" i="3"/>
  <c r="K307" i="3"/>
  <c r="K61" i="3"/>
  <c r="L61" i="3"/>
  <c r="L290" i="3"/>
  <c r="K313" i="3"/>
  <c r="K45" i="3"/>
  <c r="L45" i="3"/>
  <c r="L105" i="3"/>
  <c r="L86" i="3"/>
  <c r="L258" i="3"/>
  <c r="L259" i="3"/>
  <c r="L242" i="3"/>
  <c r="L243" i="3"/>
  <c r="L402" i="3"/>
  <c r="K423" i="3"/>
  <c r="L218" i="3"/>
  <c r="K252" i="3"/>
  <c r="L428" i="3"/>
  <c r="L429" i="3"/>
  <c r="K401" i="3"/>
  <c r="L308" i="3"/>
  <c r="K114" i="3"/>
  <c r="L424" i="3"/>
  <c r="L327" i="3"/>
  <c r="K145" i="3"/>
  <c r="L145" i="3"/>
  <c r="L266" i="3"/>
  <c r="L269" i="3"/>
  <c r="L267" i="3"/>
  <c r="K217" i="3"/>
  <c r="K164" i="3"/>
  <c r="L164" i="3"/>
  <c r="K153" i="3"/>
  <c r="L153" i="3"/>
  <c r="K301" i="3"/>
  <c r="L314" i="3"/>
  <c r="L229" i="3"/>
  <c r="K411" i="3"/>
  <c r="K198" i="3"/>
  <c r="L198" i="3"/>
  <c r="K129" i="3"/>
  <c r="L129" i="3"/>
  <c r="L385" i="3"/>
  <c r="L331" i="3"/>
  <c r="L332" i="3"/>
  <c r="L10" i="3"/>
  <c r="L104" i="3"/>
  <c r="F69" i="3"/>
  <c r="K67" i="3"/>
  <c r="J67" i="3"/>
  <c r="F27" i="3"/>
  <c r="L54" i="2"/>
  <c r="H13" i="1"/>
  <c r="H14" i="1" s="1"/>
  <c r="H15" i="1" s="1"/>
  <c r="K53" i="2"/>
  <c r="K30" i="3"/>
  <c r="J350" i="3"/>
  <c r="L351" i="3"/>
  <c r="I350" i="3"/>
  <c r="K350" i="3"/>
  <c r="K30" i="2"/>
  <c r="G14" i="1"/>
  <c r="K12" i="1"/>
  <c r="L12" i="1"/>
  <c r="H30" i="2"/>
  <c r="H12" i="5" l="1"/>
  <c r="L12" i="5" s="1"/>
  <c r="H11" i="5"/>
  <c r="L11" i="5" s="1"/>
  <c r="K22" i="1"/>
  <c r="K291" i="3"/>
  <c r="H251" i="3"/>
  <c r="H250" i="3" s="1"/>
  <c r="H14" i="5" s="1"/>
  <c r="L14" i="5" s="1"/>
  <c r="L274" i="3"/>
  <c r="L182" i="3"/>
  <c r="J30" i="3"/>
  <c r="H349" i="3"/>
  <c r="H348" i="3" s="1"/>
  <c r="L53" i="2"/>
  <c r="K227" i="3"/>
  <c r="J378" i="3"/>
  <c r="K378" i="3"/>
  <c r="K410" i="3"/>
  <c r="F448" i="3"/>
  <c r="J449" i="3"/>
  <c r="K449" i="3"/>
  <c r="J393" i="3"/>
  <c r="K393" i="3"/>
  <c r="J359" i="3"/>
  <c r="K359" i="3"/>
  <c r="F18" i="3"/>
  <c r="J19" i="3"/>
  <c r="K19" i="3"/>
  <c r="J281" i="3"/>
  <c r="J8" i="4"/>
  <c r="F7" i="4"/>
  <c r="K8" i="4"/>
  <c r="J300" i="3"/>
  <c r="F299" i="3"/>
  <c r="K312" i="3"/>
  <c r="K416" i="3"/>
  <c r="K325" i="3"/>
  <c r="I27" i="3"/>
  <c r="I449" i="3"/>
  <c r="J202" i="3"/>
  <c r="K202" i="3"/>
  <c r="I18" i="3"/>
  <c r="I19" i="3"/>
  <c r="J251" i="3"/>
  <c r="F250" i="3"/>
  <c r="F14" i="5" s="1"/>
  <c r="J306" i="3"/>
  <c r="I11" i="3"/>
  <c r="F331" i="3"/>
  <c r="F16" i="5" s="1"/>
  <c r="J332" i="3"/>
  <c r="F10" i="3"/>
  <c r="J11" i="3"/>
  <c r="K11" i="3"/>
  <c r="I300" i="3"/>
  <c r="J436" i="3"/>
  <c r="I332" i="3"/>
  <c r="J365" i="3"/>
  <c r="K365" i="3"/>
  <c r="K422" i="3"/>
  <c r="I8" i="4"/>
  <c r="I7" i="4"/>
  <c r="I216" i="3"/>
  <c r="J343" i="3"/>
  <c r="K343" i="3"/>
  <c r="I251" i="3"/>
  <c r="J194" i="3"/>
  <c r="I152" i="3"/>
  <c r="F400" i="3"/>
  <c r="F349" i="3"/>
  <c r="K349" i="3" s="1"/>
  <c r="L365" i="3"/>
  <c r="L12" i="4"/>
  <c r="L447" i="3"/>
  <c r="G7" i="4"/>
  <c r="K12" i="4"/>
  <c r="J216" i="3"/>
  <c r="F215" i="3"/>
  <c r="J152" i="3"/>
  <c r="F103" i="3"/>
  <c r="F12" i="5" s="1"/>
  <c r="K12" i="5" s="1"/>
  <c r="L19" i="3"/>
  <c r="K216" i="3"/>
  <c r="L44" i="3"/>
  <c r="K44" i="3"/>
  <c r="L312" i="3"/>
  <c r="L313" i="3"/>
  <c r="L422" i="3"/>
  <c r="L423" i="3"/>
  <c r="L306" i="3"/>
  <c r="L307" i="3"/>
  <c r="L217" i="3"/>
  <c r="L401" i="3"/>
  <c r="L436" i="3"/>
  <c r="L434" i="3"/>
  <c r="L281" i="3"/>
  <c r="L282" i="3"/>
  <c r="L416" i="3"/>
  <c r="L417" i="3"/>
  <c r="L410" i="3"/>
  <c r="L411" i="3"/>
  <c r="K152" i="3"/>
  <c r="L152" i="3"/>
  <c r="L291" i="3"/>
  <c r="L289" i="3"/>
  <c r="L252" i="3"/>
  <c r="L384" i="3"/>
  <c r="L227" i="3"/>
  <c r="L228" i="3"/>
  <c r="K300" i="3"/>
  <c r="L325" i="3"/>
  <c r="L326" i="3"/>
  <c r="K104" i="3"/>
  <c r="K251" i="3"/>
  <c r="L85" i="3"/>
  <c r="L194" i="3"/>
  <c r="K194" i="3"/>
  <c r="L202" i="3"/>
  <c r="L203" i="3"/>
  <c r="L301" i="3"/>
  <c r="L95" i="3"/>
  <c r="K95" i="3"/>
  <c r="F26" i="3"/>
  <c r="F11" i="5" s="1"/>
  <c r="J27" i="3"/>
  <c r="K27" i="3"/>
  <c r="J69" i="3"/>
  <c r="K69" i="3"/>
  <c r="M13" i="1"/>
  <c r="L13" i="1"/>
  <c r="I349" i="3"/>
  <c r="L350" i="3"/>
  <c r="I12" i="1"/>
  <c r="L30" i="2"/>
  <c r="G15" i="1"/>
  <c r="G24" i="1" s="1"/>
  <c r="K24" i="1" s="1"/>
  <c r="K14" i="1"/>
  <c r="L14" i="1"/>
  <c r="H25" i="3" l="1"/>
  <c r="J349" i="3"/>
  <c r="K250" i="3"/>
  <c r="K11" i="5"/>
  <c r="I103" i="3"/>
  <c r="K14" i="5"/>
  <c r="I250" i="3"/>
  <c r="I14" i="5"/>
  <c r="J7" i="4"/>
  <c r="I26" i="3"/>
  <c r="H7" i="3"/>
  <c r="H17" i="5"/>
  <c r="I348" i="3"/>
  <c r="I17" i="5"/>
  <c r="I215" i="3"/>
  <c r="I13" i="5"/>
  <c r="I331" i="3"/>
  <c r="I16" i="5"/>
  <c r="J16" i="5"/>
  <c r="K16" i="5"/>
  <c r="J215" i="3"/>
  <c r="F13" i="5"/>
  <c r="F348" i="3"/>
  <c r="F17" i="5" s="1"/>
  <c r="K7" i="4"/>
  <c r="I299" i="3"/>
  <c r="F9" i="3"/>
  <c r="F9" i="5" s="1"/>
  <c r="J10" i="3"/>
  <c r="K10" i="3"/>
  <c r="I10" i="3"/>
  <c r="F298" i="3"/>
  <c r="F15" i="5" s="1"/>
  <c r="J299" i="3"/>
  <c r="J18" i="3"/>
  <c r="K18" i="3"/>
  <c r="F447" i="3"/>
  <c r="J448" i="3"/>
  <c r="K448" i="3"/>
  <c r="J103" i="3"/>
  <c r="J400" i="3"/>
  <c r="F399" i="3"/>
  <c r="F18" i="5" s="1"/>
  <c r="J331" i="3"/>
  <c r="K331" i="3"/>
  <c r="J250" i="3"/>
  <c r="I400" i="3"/>
  <c r="I447" i="3"/>
  <c r="I448" i="3"/>
  <c r="H7" i="4"/>
  <c r="L7" i="4" s="1"/>
  <c r="K215" i="3"/>
  <c r="L18" i="3"/>
  <c r="L216" i="3"/>
  <c r="L27" i="3"/>
  <c r="K103" i="3"/>
  <c r="L103" i="3"/>
  <c r="K400" i="3"/>
  <c r="L250" i="3"/>
  <c r="L251" i="3"/>
  <c r="K298" i="3"/>
  <c r="K299" i="3"/>
  <c r="L300" i="3"/>
  <c r="J26" i="3"/>
  <c r="K26" i="3"/>
  <c r="L349" i="3"/>
  <c r="I14" i="1"/>
  <c r="M12" i="1"/>
  <c r="L15" i="1"/>
  <c r="K15" i="1"/>
  <c r="K399" i="3" l="1"/>
  <c r="F25" i="3"/>
  <c r="K25" i="3" s="1"/>
  <c r="J348" i="3"/>
  <c r="K348" i="3"/>
  <c r="J14" i="5"/>
  <c r="I399" i="3"/>
  <c r="I18" i="5"/>
  <c r="L17" i="5"/>
  <c r="H10" i="5"/>
  <c r="J12" i="5"/>
  <c r="I12" i="5"/>
  <c r="I11" i="5"/>
  <c r="K18" i="5"/>
  <c r="I298" i="3"/>
  <c r="I15" i="5"/>
  <c r="J13" i="5"/>
  <c r="K13" i="5"/>
  <c r="J15" i="5"/>
  <c r="K15" i="5"/>
  <c r="F10" i="5"/>
  <c r="F8" i="5"/>
  <c r="J9" i="5"/>
  <c r="K9" i="5"/>
  <c r="I9" i="5"/>
  <c r="J17" i="5"/>
  <c r="K17" i="5"/>
  <c r="J11" i="5"/>
  <c r="F8" i="3"/>
  <c r="J9" i="3"/>
  <c r="K9" i="3"/>
  <c r="J399" i="3"/>
  <c r="I9" i="3"/>
  <c r="J447" i="3"/>
  <c r="K447" i="3"/>
  <c r="J298" i="3"/>
  <c r="L215" i="3"/>
  <c r="L8" i="3"/>
  <c r="L9" i="3"/>
  <c r="L399" i="3"/>
  <c r="L400" i="3"/>
  <c r="L298" i="3"/>
  <c r="L299" i="3"/>
  <c r="L26" i="3"/>
  <c r="L348" i="3"/>
  <c r="I15" i="1"/>
  <c r="M14" i="1"/>
  <c r="H22" i="1"/>
  <c r="H24" i="1" l="1"/>
  <c r="L24" i="1" s="1"/>
  <c r="J25" i="3"/>
  <c r="F7" i="3"/>
  <c r="K7" i="3" s="1"/>
  <c r="I10" i="5"/>
  <c r="J8" i="5"/>
  <c r="I8" i="5"/>
  <c r="L10" i="5"/>
  <c r="H7" i="5"/>
  <c r="L7" i="5" s="1"/>
  <c r="F7" i="5"/>
  <c r="K7" i="5" s="1"/>
  <c r="K8" i="5"/>
  <c r="J10" i="5"/>
  <c r="K10" i="5"/>
  <c r="J18" i="5"/>
  <c r="I8" i="3"/>
  <c r="I7" i="3"/>
  <c r="J8" i="3"/>
  <c r="K8" i="3"/>
  <c r="L7" i="3"/>
  <c r="L25" i="3"/>
  <c r="L22" i="1"/>
  <c r="J7" i="3" l="1"/>
  <c r="J7" i="5"/>
  <c r="I22" i="1"/>
  <c r="I24" i="1" l="1"/>
  <c r="M22" i="1"/>
  <c r="K482" i="3"/>
  <c r="J482" i="3"/>
</calcChain>
</file>

<file path=xl/sharedStrings.xml><?xml version="1.0" encoding="utf-8"?>
<sst xmlns="http://schemas.openxmlformats.org/spreadsheetml/2006/main" count="660" uniqueCount="324">
  <si>
    <r>
      <t>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</si>
  <si>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 xml:space="preserve">                        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1.</t>
    </r>
  </si>
  <si>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</si>
  <si>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</si>
  <si>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</si>
  <si>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</si>
  <si>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</si>
  <si>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</si>
  <si>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</si>
  <si>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</si>
  <si>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</si>
  <si>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</si>
  <si>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</si>
  <si>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</si>
  <si>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</si>
  <si>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</si>
  <si>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 xml:space="preserve">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>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2.</t>
    </r>
  </si>
  <si>
    <t>6. PRIHODI POSLOVANJA</t>
  </si>
  <si>
    <t>Porezi na robu i uslugePorezi na robu i usluge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</si>
  <si>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</si>
  <si>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</si>
  <si>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</si>
  <si>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</si>
  <si>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</si>
  <si>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</si>
  <si>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</si>
  <si>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</si>
  <si>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</si>
  <si>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</si>
  <si>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</si>
  <si>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</si>
  <si>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</si>
  <si>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</si>
  <si>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</si>
  <si>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</si>
  <si>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</si>
  <si>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</si>
  <si>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</si>
  <si>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</si>
  <si>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</si>
  <si>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</si>
  <si>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</si>
  <si>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</si>
  <si>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</si>
  <si>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</si>
  <si>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</si>
  <si>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t>Rashodi i izdaci u Proračunu, u iznosu  kuna raspoređuju se po organizacijskoj, ekonomskoj i programskoj klasifikaciji u Posebnom dijelu Proračuna kako slijedi:</t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</si>
  <si>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</si>
  <si>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</si>
  <si>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</si>
  <si>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t>5.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</si>
  <si>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</si>
  <si>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</si>
  <si>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</si>
  <si>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</si>
  <si>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</si>
  <si>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</si>
  <si>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</si>
  <si>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</si>
  <si>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</si>
  <si>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</si>
  <si>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</si>
  <si>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</si>
  <si>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</si>
  <si>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</si>
  <si>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</si>
  <si>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</si>
  <si>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</si>
  <si>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</si>
  <si>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</si>
  <si>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</si>
  <si>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</si>
  <si>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</si>
  <si>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</si>
  <si>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</si>
  <si>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</si>
  <si>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</si>
  <si>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</si>
  <si>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</si>
  <si>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</si>
  <si>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</si>
  <si>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</si>
  <si>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</si>
  <si>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</si>
  <si>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</si>
  <si>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</si>
  <si>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</si>
  <si>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</si>
  <si>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</si>
  <si>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</si>
  <si>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</si>
  <si>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</si>
  <si>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</si>
  <si>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</si>
  <si>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</si>
  <si>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</si>
  <si>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</si>
  <si>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</si>
  <si>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</si>
  <si>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</si>
  <si>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</si>
  <si>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</si>
  <si>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</si>
  <si>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</si>
  <si>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t>TEKUĆI PROJEKT – T101101 : SUFINANCIRANJE OBNOVE P.Š. SIČICE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</si>
  <si>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</si>
  <si>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</si>
  <si>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</si>
  <si>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</si>
  <si>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</si>
  <si>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</si>
  <si>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</si>
  <si>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</si>
  <si>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</si>
  <si>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</si>
  <si>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</t>
    </r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</si>
  <si>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</si>
  <si>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</si>
  <si>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</si>
  <si>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</si>
  <si>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t>Raspodjela prihoda i stavljanje sredstava na raspolaganje vršit će se u pravilu ravnomjerno tijekom godine na sve korisnike sredstava i to prema dinamici ostvarivanja prihoda odnosno prema rokovima doospijeća plaćanja obveza za koje su sredstva osigurana u Proračunu.</t>
  </si>
  <si>
    <r>
      <t xml:space="preserve"> </t>
    </r>
    <r>
      <rPr>
        <b/>
        <sz val="8"/>
        <color theme="1"/>
        <rFont val="Times New Roman"/>
        <family val="1"/>
        <charset val="238"/>
      </rPr>
      <t>Članak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5.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</si>
  <si>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</si>
  <si>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</si>
  <si>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</si>
  <si>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r>
      <rPr>
        <b/>
        <sz val="8"/>
        <color theme="1"/>
        <rFont val="Times New Roman"/>
        <family val="1"/>
        <charset val="238"/>
      </rPr>
      <t>PREDSJEDNIK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OPĆINSKOG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VIJEĆA</t>
    </r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</si>
  <si>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</si>
  <si>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</si>
  <si>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</si>
  <si>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</si>
  <si>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</si>
  <si>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</si>
  <si>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</si>
  <si>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</si>
  <si>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</si>
  <si>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</si>
  <si>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</si>
  <si>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</si>
  <si>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1.</t>
  </si>
  <si>
    <t>2.</t>
  </si>
  <si>
    <t>3.</t>
  </si>
  <si>
    <t>6.</t>
  </si>
  <si>
    <t>7.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</si>
  <si>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</si>
  <si>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</si>
  <si>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</si>
  <si>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</si>
  <si>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</si>
  <si>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</si>
  <si>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</si>
  <si>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5. POMOĆ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</si>
  <si>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</si>
  <si>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</si>
  <si>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</si>
  <si>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</si>
  <si>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</si>
  <si>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</si>
  <si>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</si>
  <si>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</si>
  <si>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</si>
  <si>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</si>
  <si>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</si>
  <si>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</si>
  <si>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2023.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</si>
  <si>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</si>
  <si>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</si>
  <si>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</si>
  <si>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</si>
  <si>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</si>
  <si>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</si>
  <si>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</si>
  <si>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</si>
  <si>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</si>
  <si>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</si>
  <si>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</si>
  <si>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</si>
  <si>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</si>
  <si>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</si>
  <si>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r>
      <t>Indeks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2/1</t>
    </r>
  </si>
  <si>
    <r>
      <t>Indeks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3/2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</si>
  <si>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</si>
  <si>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</si>
  <si>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</si>
  <si>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</si>
  <si>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</si>
  <si>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</si>
  <si>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</si>
  <si>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</si>
  <si>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</si>
  <si>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</si>
  <si>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</si>
  <si>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</si>
  <si>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</si>
  <si>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</si>
  <si>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</si>
  <si>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</si>
  <si>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</si>
  <si>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</si>
  <si>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</si>
  <si>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</si>
  <si>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</si>
  <si>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</si>
  <si>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</si>
  <si>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</si>
  <si>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</si>
  <si>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</si>
  <si>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</si>
  <si>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</si>
  <si>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</si>
  <si>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</si>
  <si>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</si>
  <si>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</si>
  <si>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</si>
  <si>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</si>
  <si>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</si>
  <si>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</si>
  <si>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</si>
  <si>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</si>
  <si>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</si>
  <si>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</si>
  <si>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</si>
  <si>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</si>
  <si>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</si>
  <si>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</si>
  <si>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</si>
  <si>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</si>
  <si>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</si>
  <si>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</si>
  <si>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</si>
  <si>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</si>
  <si>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</si>
  <si>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</si>
  <si>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</si>
  <si>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</si>
  <si>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</si>
  <si>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</si>
  <si>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</si>
  <si>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</si>
  <si>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</si>
  <si>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</si>
  <si>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</si>
  <si>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</si>
  <si>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</si>
  <si>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</si>
  <si>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</si>
  <si>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</si>
  <si>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</si>
  <si>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</si>
  <si>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</si>
  <si>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</si>
  <si>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</si>
  <si>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</si>
  <si>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</si>
  <si>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</si>
  <si>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</si>
  <si>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</si>
  <si>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</si>
  <si>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</si>
  <si>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</si>
  <si>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</si>
  <si>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</si>
  <si>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</si>
  <si>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</si>
  <si>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</si>
  <si>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2025.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</si>
  <si>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</si>
  <si>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</si>
  <si>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2024.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</si>
  <si>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2025.</t>
    </r>
  </si>
  <si>
    <r>
      <t>Indeks</t>
    </r>
    <r>
      <rPr>
        <sz val="6"/>
        <color theme="1"/>
        <rFont val="Times New Roman"/>
        <family val="1"/>
        <charset val="238"/>
      </rPr>
      <t xml:space="preserve"> 3</t>
    </r>
    <r>
      <rPr>
        <b/>
        <sz val="6"/>
        <color theme="1"/>
        <rFont val="Times New Roman"/>
        <family val="1"/>
        <charset val="238"/>
      </rPr>
      <t>/2</t>
    </r>
  </si>
  <si>
    <r>
      <t>Indeks</t>
    </r>
    <r>
      <rPr>
        <sz val="6"/>
        <color theme="1"/>
        <rFont val="Times New Roman"/>
        <family val="1"/>
        <charset val="238"/>
      </rPr>
      <t xml:space="preserve"> 2/1</t>
    </r>
  </si>
  <si>
    <t>Indeks 4/3</t>
  </si>
  <si>
    <t>Indeks 5/4</t>
  </si>
  <si>
    <t>8.</t>
  </si>
  <si>
    <t>9.</t>
  </si>
  <si>
    <r>
      <t>Indeks</t>
    </r>
    <r>
      <rPr>
        <sz val="5"/>
        <color theme="1"/>
        <rFont val="Times New Roman"/>
        <family val="1"/>
        <charset val="238"/>
      </rPr>
      <t xml:space="preserve"> 2</t>
    </r>
    <r>
      <rPr>
        <b/>
        <sz val="5"/>
        <color theme="1"/>
        <rFont val="Times New Roman"/>
        <family val="1"/>
        <charset val="238"/>
      </rPr>
      <t>/1</t>
    </r>
  </si>
  <si>
    <r>
      <t>Indeks</t>
    </r>
    <r>
      <rPr>
        <sz val="5"/>
        <color theme="1"/>
        <rFont val="Times New Roman"/>
        <family val="1"/>
        <charset val="238"/>
      </rPr>
      <t xml:space="preserve"> 3</t>
    </r>
    <r>
      <rPr>
        <b/>
        <sz val="5"/>
        <color theme="1"/>
        <rFont val="Times New Roman"/>
        <family val="1"/>
        <charset val="238"/>
      </rPr>
      <t>/2</t>
    </r>
  </si>
  <si>
    <r>
      <t>Indeks</t>
    </r>
    <r>
      <rPr>
        <sz val="8"/>
        <color theme="1"/>
        <rFont val="Times New Roman"/>
        <family val="1"/>
        <charset val="238"/>
      </rPr>
      <t xml:space="preserve"> 2/1</t>
    </r>
  </si>
  <si>
    <r>
      <t>Indeks</t>
    </r>
    <r>
      <rPr>
        <sz val="8"/>
        <color theme="1"/>
        <rFont val="Times New Roman"/>
        <family val="1"/>
        <charset val="238"/>
      </rPr>
      <t xml:space="preserve"> 3</t>
    </r>
    <r>
      <rPr>
        <b/>
        <sz val="8"/>
        <color theme="1"/>
        <rFont val="Times New Roman"/>
        <family val="1"/>
        <charset val="238"/>
      </rPr>
      <t>/2</t>
    </r>
  </si>
  <si>
    <t>POSEBNI DIO</t>
  </si>
  <si>
    <t xml:space="preserve">RASHODI-EKONOMSKA KLASIFIKACIJA 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</si>
  <si>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</si>
  <si>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</si>
  <si>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</si>
  <si>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</si>
  <si>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RASHODI - FUNKCIJSKA KLASIFIKACIJA</t>
  </si>
  <si>
    <t>Izvršenje 2022</t>
  </si>
  <si>
    <t>Plan 2023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</si>
  <si>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2024.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</si>
  <si>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2026.</t>
    </r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</si>
  <si>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2024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</si>
  <si>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2025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</si>
  <si>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2026</t>
    </r>
  </si>
  <si>
    <t xml:space="preserve">                                                                                                     3. RASHODI POSLOVANJA</t>
  </si>
  <si>
    <t>Rashodi poslovanja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</si>
  <si>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</si>
  <si>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</si>
  <si>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</si>
  <si>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</si>
  <si>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</si>
  <si>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</si>
  <si>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t>Vrbje 20.12.2023</t>
  </si>
  <si>
    <t>Izvršenje za 2022</t>
  </si>
  <si>
    <t>Plan za 2023</t>
  </si>
  <si>
    <t>PLAN ZA 2024</t>
  </si>
  <si>
    <r>
      <t>PROCJENA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2025</t>
    </r>
  </si>
  <si>
    <r>
      <t>PROCJENA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2026</t>
    </r>
  </si>
  <si>
    <t>U članku 2. prihodi i rashodi te primici i izdaci po ekonomskoj klasifikaciji utvrđuje se u Računu prihoda i rashoda i Računu financiranja za 2024. godinu kako slijedi:</t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</si>
  <si>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</si>
  <si>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t>PRORAČUN OPĆINE VRBJE ZA 2024.  I PROJEKCIJA PRORAČUNA ZA 2025. I 2026.</t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</si>
  <si>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</si>
  <si>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</t>
    </r>
  </si>
  <si>
    <r>
      <t xml:space="preserve">Izvor </t>
    </r>
    <r>
      <rPr>
        <b/>
        <sz val="9.5"/>
        <color theme="1"/>
        <rFont val="Times New Roman"/>
        <family val="1"/>
        <charset val="238"/>
      </rPr>
      <t xml:space="preserve">3. VLASTITI </t>
    </r>
    <r>
      <rPr>
        <b/>
        <sz val="9.5"/>
        <color theme="1"/>
        <rFont val="Arial"/>
        <family val="2"/>
        <charset val="238"/>
      </rPr>
      <t>PRIHODI</t>
    </r>
  </si>
  <si>
    <t>Na temelju članka 40. stavak 2. Zakona o proračunu ("Narodne novine", broj 144/21) i članka  32. Statuta Općine Vrbje ("Službeni glasnik Općine Vrbje" br.03/18 i 02/21, Općinsko vijeće Općine Vrbje na  14. sjednici održanoj 20.12.2023.   godine donijelo je</t>
  </si>
  <si>
    <t>PRORAČUN OPĆINE VRBJE   ZA 2024. i PROJEKCIJU PRORAČUNA ZA 2025. i 2026.</t>
  </si>
  <si>
    <t>"Proračun Općine VRBJE za 2024.godinu i projekcija proračuna za 2025. i 2026.. sastoji se od:</t>
  </si>
  <si>
    <t>PRORAČUN OPĆINE VRBJE ZA 2024. I PROJEKCIJA PRORAČUNA ZA 2025. i 2026. GODINU</t>
  </si>
  <si>
    <t xml:space="preserve">PLAN PRORAČUNA ZA 2024. g. I PROJEKCIJA ZA 2025. g. I 2026. g. OPĆINE VRBJE </t>
  </si>
  <si>
    <t>PLAN PRORAČUNA ZA 2024. g. I PROJEKCIJA ZA 2025.g. i 2026. g.</t>
  </si>
  <si>
    <t>Ovaj Proračun objavit će se  u "Službenom glasniku Općine Vrbje", a stupa na snagu 01.01. 2024. g.</t>
  </si>
  <si>
    <r>
      <rPr>
        <sz val="8"/>
        <color theme="1"/>
        <rFont val="Arial"/>
        <family val="2"/>
        <charset val="238"/>
      </rPr>
      <t>KLASA:</t>
    </r>
    <r>
      <rPr>
        <sz val="8"/>
        <color theme="1"/>
        <rFont val="Times New Roman1"/>
        <charset val="238"/>
      </rPr>
      <t xml:space="preserve"> 400-01/23-01/02</t>
    </r>
  </si>
  <si>
    <t>URBROJ: 2178-19-03-23-1</t>
  </si>
  <si>
    <t>OPĆINSKO VIJEĆE</t>
  </si>
  <si>
    <r>
      <t xml:space="preserve">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38"/>
      </rPr>
      <t xml:space="preserve"> Milan Brkanac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</si>
</sst>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0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sz val="8"/>
      <color theme="1"/>
      <name val="Times New Roman1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6" fillId="0" borderId="0"/>
    <xf numFmtId="0" fontId="78" fillId="0" borderId="0"/>
    <xf numFmtId="0" fontId="71" fillId="0" borderId="0"/>
    <xf numFmtId="0" fontId="71" fillId="0" borderId="0"/>
    <xf numFmtId="0" fontId="77" fillId="0" borderId="0"/>
  </cellStyleXfs>
  <cellXfs count="48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23" fillId="3" borderId="2" xfId="0" applyNumberFormat="1" applyFont="1" applyFill="1" applyBorder="1" applyAlignment="1">
      <alignment horizontal="righ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38" fillId="0" borderId="2" xfId="0" applyNumberFormat="1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left" vertical="center" wrapText="1"/>
    </xf>
    <xf numFmtId="165" fontId="39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167" fontId="41" fillId="11" borderId="0" xfId="3" applyFont="1" applyFill="1" applyAlignment="1">
      <alignment horizontal="left" vertical="center"/>
    </xf>
    <xf numFmtId="165" fontId="38" fillId="0" borderId="10" xfId="0" applyNumberFormat="1" applyFont="1" applyBorder="1" applyAlignment="1">
      <alignment horizontal="center" vertical="center" shrinkToFit="1"/>
    </xf>
    <xf numFmtId="165" fontId="39" fillId="0" borderId="2" xfId="0" applyNumberFormat="1" applyFont="1" applyBorder="1" applyAlignment="1">
      <alignment horizontal="left" vertical="center" shrinkToFit="1"/>
    </xf>
    <xf numFmtId="165" fontId="39" fillId="0" borderId="6" xfId="0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167" fontId="41" fillId="11" borderId="1" xfId="3" applyFont="1" applyFill="1" applyBorder="1" applyAlignment="1">
      <alignment vertical="center"/>
    </xf>
    <xf numFmtId="165" fontId="44" fillId="0" borderId="2" xfId="0" applyNumberFormat="1" applyFont="1" applyBorder="1" applyAlignment="1">
      <alignment horizontal="center" vertical="center" shrinkToFit="1"/>
    </xf>
    <xf numFmtId="0" fontId="34" fillId="3" borderId="0" xfId="0" applyFont="1" applyFill="1" applyAlignment="1">
      <alignment horizontal="left" vertical="center" wrapText="1"/>
    </xf>
    <xf numFmtId="165" fontId="44" fillId="0" borderId="6" xfId="0" applyNumberFormat="1" applyFont="1" applyBorder="1" applyAlignment="1">
      <alignment horizontal="center" vertical="center" shrinkToFit="1"/>
    </xf>
    <xf numFmtId="165" fontId="46" fillId="0" borderId="6" xfId="0" applyNumberFormat="1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49" fillId="0" borderId="0" xfId="0" applyFont="1"/>
    <xf numFmtId="165" fontId="39" fillId="0" borderId="10" xfId="0" applyNumberFormat="1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5" fontId="38" fillId="3" borderId="2" xfId="0" applyNumberFormat="1" applyFont="1" applyFill="1" applyBorder="1" applyAlignment="1">
      <alignment horizontal="center" vertical="center" shrinkToFit="1"/>
    </xf>
    <xf numFmtId="0" fontId="34" fillId="3" borderId="6" xfId="0" applyFont="1" applyFill="1" applyBorder="1" applyAlignment="1">
      <alignment horizontal="left" vertical="center" wrapText="1"/>
    </xf>
    <xf numFmtId="165" fontId="39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169" fontId="52" fillId="0" borderId="0" xfId="0" applyNumberFormat="1" applyFont="1" applyAlignment="1">
      <alignment horizontal="center" vertical="center" wrapText="1"/>
    </xf>
    <xf numFmtId="169" fontId="52" fillId="0" borderId="0" xfId="0" applyNumberFormat="1" applyFont="1" applyAlignment="1">
      <alignment horizontal="center" vertical="center"/>
    </xf>
    <xf numFmtId="169" fontId="52" fillId="3" borderId="0" xfId="0" applyNumberFormat="1" applyFont="1" applyFill="1" applyAlignment="1">
      <alignment horizontal="center" vertical="center"/>
    </xf>
    <xf numFmtId="169" fontId="52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2" xfId="0" applyFont="1" applyBorder="1" applyAlignment="1">
      <alignment horizontal="left" wrapText="1"/>
    </xf>
    <xf numFmtId="165" fontId="24" fillId="4" borderId="2" xfId="0" applyNumberFormat="1" applyFont="1" applyFill="1" applyBorder="1" applyAlignment="1">
      <alignment horizontal="right" vertical="center" shrinkToFit="1"/>
    </xf>
    <xf numFmtId="165" fontId="24" fillId="4" borderId="2" xfId="0" applyNumberFormat="1" applyFont="1" applyFill="1" applyBorder="1" applyAlignment="1">
      <alignment horizontal="right" vertical="top" shrinkToFit="1"/>
    </xf>
    <xf numFmtId="0" fontId="29" fillId="0" borderId="0" xfId="0" applyFont="1"/>
    <xf numFmtId="4" fontId="52" fillId="0" borderId="3" xfId="0" applyNumberFormat="1" applyFont="1" applyBorder="1" applyAlignment="1">
      <alignment horizontal="center" vertical="center" wrapText="1"/>
    </xf>
    <xf numFmtId="4" fontId="53" fillId="0" borderId="2" xfId="0" applyNumberFormat="1" applyFont="1" applyBorder="1" applyAlignment="1">
      <alignment horizontal="center" vertical="center" wrapText="1"/>
    </xf>
    <xf numFmtId="4" fontId="52" fillId="0" borderId="2" xfId="0" applyNumberFormat="1" applyFont="1" applyBorder="1" applyAlignment="1">
      <alignment horizontal="center" vertical="center" wrapText="1"/>
    </xf>
    <xf numFmtId="4" fontId="60" fillId="0" borderId="2" xfId="0" applyNumberFormat="1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horizontal="right" vertical="center"/>
    </xf>
    <xf numFmtId="4" fontId="52" fillId="0" borderId="2" xfId="0" applyNumberFormat="1" applyFont="1" applyBorder="1" applyAlignment="1">
      <alignment horizontal="right" vertical="center" wrapText="1"/>
    </xf>
    <xf numFmtId="164" fontId="60" fillId="0" borderId="2" xfId="0" applyNumberFormat="1" applyFont="1" applyBorder="1" applyAlignment="1">
      <alignment horizontal="right" vertical="center"/>
    </xf>
    <xf numFmtId="164" fontId="52" fillId="0" borderId="2" xfId="0" applyNumberFormat="1" applyFont="1" applyBorder="1" applyAlignment="1">
      <alignment horizontal="right" vertical="center" wrapText="1"/>
    </xf>
    <xf numFmtId="4" fontId="52" fillId="0" borderId="3" xfId="0" applyNumberFormat="1" applyFont="1" applyBorder="1" applyAlignment="1">
      <alignment horizontal="right" vertical="center" wrapText="1"/>
    </xf>
    <xf numFmtId="4" fontId="52" fillId="2" borderId="3" xfId="0" applyNumberFormat="1" applyFont="1" applyFill="1" applyBorder="1" applyAlignment="1">
      <alignment horizontal="right" vertical="center" wrapText="1"/>
    </xf>
    <xf numFmtId="164" fontId="60" fillId="2" borderId="2" xfId="0" applyNumberFormat="1" applyFont="1" applyFill="1" applyBorder="1" applyAlignment="1">
      <alignment horizontal="right" vertical="center"/>
    </xf>
    <xf numFmtId="164" fontId="52" fillId="2" borderId="2" xfId="0" applyNumberFormat="1" applyFont="1" applyFill="1" applyBorder="1" applyAlignment="1">
      <alignment horizontal="right" vertical="center" wrapText="1"/>
    </xf>
    <xf numFmtId="4" fontId="52" fillId="2" borderId="2" xfId="0" applyNumberFormat="1" applyFont="1" applyFill="1" applyBorder="1" applyAlignment="1">
      <alignment horizontal="right" vertical="center" wrapText="1"/>
    </xf>
    <xf numFmtId="4" fontId="52" fillId="3" borderId="3" xfId="0" applyNumberFormat="1" applyFont="1" applyFill="1" applyBorder="1" applyAlignment="1">
      <alignment horizontal="right" vertical="center" wrapText="1"/>
    </xf>
    <xf numFmtId="169" fontId="52" fillId="0" borderId="2" xfId="0" applyNumberFormat="1" applyFont="1" applyBorder="1" applyAlignment="1">
      <alignment horizontal="right" vertical="center" wrapText="1"/>
    </xf>
    <xf numFmtId="169" fontId="59" fillId="0" borderId="2" xfId="3" applyNumberFormat="1" applyFont="1" applyBorder="1" applyAlignment="1">
      <alignment horizontal="right" vertical="center" wrapText="1"/>
    </xf>
    <xf numFmtId="169" fontId="59" fillId="0" borderId="2" xfId="0" applyNumberFormat="1" applyFont="1" applyBorder="1" applyAlignment="1">
      <alignment horizontal="right" vertical="center" wrapText="1"/>
    </xf>
    <xf numFmtId="169" fontId="52" fillId="0" borderId="3" xfId="0" applyNumberFormat="1" applyFont="1" applyBorder="1" applyAlignment="1">
      <alignment horizontal="right" vertical="center" wrapText="1"/>
    </xf>
    <xf numFmtId="165" fontId="38" fillId="0" borderId="9" xfId="0" applyNumberFormat="1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lef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48" fillId="5" borderId="6" xfId="0" applyNumberFormat="1" applyFont="1" applyFill="1" applyBorder="1" applyAlignment="1">
      <alignment horizontal="center" vertical="center" wrapText="1"/>
    </xf>
    <xf numFmtId="169" fontId="48" fillId="5" borderId="2" xfId="0" applyNumberFormat="1" applyFont="1" applyFill="1" applyBorder="1" applyAlignment="1">
      <alignment horizontal="center" vertical="center" wrapText="1"/>
    </xf>
    <xf numFmtId="169" fontId="21" fillId="2" borderId="6" xfId="0" applyNumberFormat="1" applyFont="1" applyFill="1" applyBorder="1" applyAlignment="1">
      <alignment horizontal="center" vertical="center" shrinkToFit="1"/>
    </xf>
    <xf numFmtId="169" fontId="21" fillId="2" borderId="2" xfId="0" applyNumberFormat="1" applyFont="1" applyFill="1" applyBorder="1" applyAlignment="1">
      <alignment horizontal="center" vertical="center" shrinkToFit="1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horizontal="right" vertical="center"/>
      <protection locked="0"/>
    </xf>
    <xf numFmtId="169" fontId="2" fillId="0" borderId="2" xfId="0" applyNumberFormat="1" applyFont="1" applyBorder="1" applyAlignment="1">
      <alignment horizontal="right" vertical="center" shrinkToFit="1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0" borderId="2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vertical="center"/>
      <protection locked="0"/>
    </xf>
    <xf numFmtId="169" fontId="21" fillId="9" borderId="2" xfId="0" applyNumberFormat="1" applyFont="1" applyFill="1" applyBorder="1" applyAlignment="1">
      <alignment horizontal="right" vertical="center" shrinkToFit="1"/>
    </xf>
    <xf numFmtId="169" fontId="21" fillId="10" borderId="2" xfId="0" applyNumberFormat="1" applyFont="1" applyFill="1" applyBorder="1" applyAlignment="1">
      <alignment horizontal="right" vertical="center" shrinkToFit="1"/>
    </xf>
    <xf numFmtId="169" fontId="21" fillId="11" borderId="2" xfId="0" applyNumberFormat="1" applyFont="1" applyFill="1" applyBorder="1" applyAlignment="1">
      <alignment horizontal="right" vertical="center" shrinkToFit="1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8" fillId="0" borderId="7" xfId="0" applyNumberFormat="1" applyFont="1" applyBorder="1" applyAlignment="1" applyProtection="1">
      <alignment horizontal="right" vertical="center"/>
      <protection locked="0"/>
    </xf>
    <xf numFmtId="169" fontId="48" fillId="0" borderId="2" xfId="0" applyNumberFormat="1" applyFont="1" applyBorder="1" applyAlignment="1" applyProtection="1">
      <alignment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8" fillId="0" borderId="8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>
      <alignment horizontal="right" vertical="center" shrinkToFit="1"/>
    </xf>
    <xf numFmtId="169" fontId="15" fillId="0" borderId="0" xfId="0" applyNumberFormat="1" applyFont="1" applyAlignment="1">
      <alignment horizontal="left" vertical="center" wrapText="1"/>
    </xf>
    <xf numFmtId="169" fontId="15" fillId="0" borderId="0" xfId="0" applyNumberFormat="1" applyFont="1" applyAlignment="1">
      <alignment horizontal="left" vertical="center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8" fillId="5" borderId="0" xfId="0" applyFont="1" applyFill="1" applyAlignment="1">
      <alignment vertical="center"/>
    </xf>
    <xf numFmtId="169" fontId="21" fillId="11" borderId="21" xfId="0" applyNumberFormat="1" applyFont="1" applyFill="1" applyBorder="1" applyAlignment="1">
      <alignment horizontal="right" vertical="center" shrinkToFit="1"/>
    </xf>
    <xf numFmtId="169" fontId="21" fillId="11" borderId="23" xfId="0" applyNumberFormat="1" applyFont="1" applyFill="1" applyBorder="1" applyAlignment="1">
      <alignment horizontal="right" vertical="center" shrinkToFit="1"/>
    </xf>
    <xf numFmtId="169" fontId="52" fillId="0" borderId="10" xfId="0" applyNumberFormat="1" applyFont="1" applyBorder="1" applyAlignment="1">
      <alignment horizontal="right" vertical="center" wrapText="1"/>
    </xf>
    <xf numFmtId="169" fontId="52" fillId="0" borderId="7" xfId="0" applyNumberFormat="1" applyFont="1" applyBorder="1" applyAlignment="1">
      <alignment horizontal="right" vertical="center" wrapText="1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0" fontId="59" fillId="0" borderId="0" xfId="0" applyFont="1" applyAlignment="1">
      <alignment horizontal="center" vertical="center"/>
    </xf>
    <xf numFmtId="169" fontId="59" fillId="5" borderId="0" xfId="0" applyNumberFormat="1" applyFont="1" applyFill="1" applyAlignment="1">
      <alignment horizontal="right" vertical="center"/>
    </xf>
    <xf numFmtId="169" fontId="59" fillId="5" borderId="0" xfId="3" applyNumberFormat="1" applyFont="1" applyFill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4" fontId="48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8" fillId="0" borderId="2" xfId="0" applyNumberFormat="1" applyFont="1" applyBorder="1" applyAlignment="1">
      <alignment horizontal="right" vertical="center"/>
    </xf>
    <xf numFmtId="164" fontId="48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48" fillId="0" borderId="2" xfId="0" applyNumberFormat="1" applyFont="1" applyBorder="1" applyAlignment="1">
      <alignment horizontal="center" vertical="center" wrapText="1"/>
    </xf>
    <xf numFmtId="169" fontId="62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3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2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7" fillId="0" borderId="0" xfId="0" applyNumberFormat="1" applyFont="1" applyAlignment="1">
      <alignment horizontal="left" vertical="center"/>
    </xf>
    <xf numFmtId="1" fontId="68" fillId="5" borderId="2" xfId="0" applyNumberFormat="1" applyFont="1" applyFill="1" applyBorder="1" applyAlignment="1">
      <alignment horizontal="center" vertical="center" wrapText="1"/>
    </xf>
    <xf numFmtId="1" fontId="70" fillId="2" borderId="2" xfId="0" applyNumberFormat="1" applyFont="1" applyFill="1" applyBorder="1" applyAlignment="1">
      <alignment horizontal="center" vertical="center" wrapText="1"/>
    </xf>
    <xf numFmtId="1" fontId="70" fillId="7" borderId="2" xfId="0" applyNumberFormat="1" applyFont="1" applyFill="1" applyBorder="1" applyAlignment="1">
      <alignment horizontal="right" vertical="center" shrinkToFit="1"/>
    </xf>
    <xf numFmtId="1" fontId="70" fillId="8" borderId="2" xfId="0" applyNumberFormat="1" applyFont="1" applyFill="1" applyBorder="1" applyAlignment="1">
      <alignment horizontal="right" vertical="center" shrinkToFit="1"/>
    </xf>
    <xf numFmtId="1" fontId="67" fillId="3" borderId="2" xfId="0" applyNumberFormat="1" applyFont="1" applyFill="1" applyBorder="1" applyAlignment="1">
      <alignment horizontal="right" vertical="center" shrinkToFit="1"/>
    </xf>
    <xf numFmtId="1" fontId="70" fillId="4" borderId="2" xfId="0" applyNumberFormat="1" applyFont="1" applyFill="1" applyBorder="1" applyAlignment="1">
      <alignment horizontal="right" vertical="center" shrinkToFit="1"/>
    </xf>
    <xf numFmtId="1" fontId="70" fillId="9" borderId="2" xfId="0" applyNumberFormat="1" applyFont="1" applyFill="1" applyBorder="1" applyAlignment="1">
      <alignment horizontal="right" vertical="center" shrinkToFit="1"/>
    </xf>
    <xf numFmtId="1" fontId="70" fillId="10" borderId="2" xfId="0" applyNumberFormat="1" applyFont="1" applyFill="1" applyBorder="1" applyAlignment="1">
      <alignment horizontal="right" vertical="center" shrinkToFit="1"/>
    </xf>
    <xf numFmtId="1" fontId="70" fillId="11" borderId="2" xfId="0" applyNumberFormat="1" applyFont="1" applyFill="1" applyBorder="1" applyAlignment="1">
      <alignment horizontal="right" vertical="center" shrinkToFit="1"/>
    </xf>
    <xf numFmtId="1" fontId="67" fillId="3" borderId="3" xfId="0" applyNumberFormat="1" applyFont="1" applyFill="1" applyBorder="1" applyAlignment="1">
      <alignment horizontal="right" vertical="center" shrinkToFit="1"/>
    </xf>
    <xf numFmtId="1" fontId="70" fillId="11" borderId="22" xfId="0" applyNumberFormat="1" applyFont="1" applyFill="1" applyBorder="1" applyAlignment="1">
      <alignment horizontal="right" vertical="center" shrinkToFit="1"/>
    </xf>
    <xf numFmtId="1" fontId="70" fillId="11" borderId="24" xfId="0" applyNumberFormat="1" applyFont="1" applyFill="1" applyBorder="1" applyAlignment="1">
      <alignment horizontal="right" vertical="center" shrinkToFit="1"/>
    </xf>
    <xf numFmtId="1" fontId="70" fillId="3" borderId="2" xfId="0" applyNumberFormat="1" applyFont="1" applyFill="1" applyBorder="1" applyAlignment="1">
      <alignment horizontal="right" vertical="center" shrinkToFit="1"/>
    </xf>
    <xf numFmtId="1" fontId="70" fillId="9" borderId="9" xfId="0" applyNumberFormat="1" applyFont="1" applyFill="1" applyBorder="1" applyAlignment="1">
      <alignment horizontal="right" vertical="center" shrinkToFit="1"/>
    </xf>
    <xf numFmtId="1" fontId="67" fillId="3" borderId="3" xfId="0" applyNumberFormat="1" applyFont="1" applyFill="1" applyBorder="1" applyAlignment="1">
      <alignment horizontal="left" vertical="center" shrinkToFit="1"/>
    </xf>
    <xf numFmtId="1" fontId="67" fillId="9" borderId="2" xfId="0" applyNumberFormat="1" applyFont="1" applyFill="1" applyBorder="1" applyAlignment="1">
      <alignment horizontal="right" vertical="center" shrinkToFit="1"/>
    </xf>
    <xf numFmtId="1" fontId="67" fillId="10" borderId="2" xfId="0" applyNumberFormat="1" applyFont="1" applyFill="1" applyBorder="1" applyAlignment="1">
      <alignment horizontal="right" vertical="center" shrinkToFit="1"/>
    </xf>
    <xf numFmtId="1" fontId="67" fillId="11" borderId="2" xfId="0" applyNumberFormat="1" applyFont="1" applyFill="1" applyBorder="1" applyAlignment="1">
      <alignment horizontal="right" vertical="center" shrinkToFit="1"/>
    </xf>
    <xf numFmtId="1" fontId="70" fillId="4" borderId="9" xfId="0" applyNumberFormat="1" applyFont="1" applyFill="1" applyBorder="1" applyAlignment="1">
      <alignment horizontal="right" vertical="center" shrinkToFit="1"/>
    </xf>
    <xf numFmtId="1" fontId="67" fillId="3" borderId="10" xfId="0" applyNumberFormat="1" applyFont="1" applyFill="1" applyBorder="1" applyAlignment="1">
      <alignment horizontal="right" vertical="center" shrinkToFit="1"/>
    </xf>
    <xf numFmtId="1" fontId="70" fillId="9" borderId="7" xfId="0" applyNumberFormat="1" applyFont="1" applyFill="1" applyBorder="1" applyAlignment="1">
      <alignment horizontal="right" vertical="center" shrinkToFit="1"/>
    </xf>
    <xf numFmtId="1" fontId="70" fillId="10" borderId="3" xfId="0" applyNumberFormat="1" applyFont="1" applyFill="1" applyBorder="1" applyAlignment="1">
      <alignment horizontal="right" vertical="center" shrinkToFit="1"/>
    </xf>
    <xf numFmtId="1" fontId="70" fillId="11" borderId="3" xfId="0" applyNumberFormat="1" applyFont="1" applyFill="1" applyBorder="1" applyAlignment="1">
      <alignment horizontal="right" vertical="center" shrinkToFit="1"/>
    </xf>
    <xf numFmtId="1" fontId="70" fillId="0" borderId="3" xfId="0" applyNumberFormat="1" applyFont="1" applyBorder="1" applyAlignment="1">
      <alignment horizontal="right" vertical="center" shrinkToFit="1"/>
    </xf>
    <xf numFmtId="1" fontId="68" fillId="0" borderId="3" xfId="0" applyNumberFormat="1" applyFont="1" applyBorder="1" applyAlignment="1" applyProtection="1">
      <alignment horizontal="right" vertical="center"/>
      <protection locked="0"/>
    </xf>
    <xf numFmtId="1" fontId="67" fillId="3" borderId="9" xfId="0" applyNumberFormat="1" applyFont="1" applyFill="1" applyBorder="1" applyAlignment="1">
      <alignment horizontal="right" vertical="center" shrinkToFit="1"/>
    </xf>
    <xf numFmtId="1" fontId="67" fillId="3" borderId="0" xfId="0" applyNumberFormat="1" applyFont="1" applyFill="1" applyAlignment="1">
      <alignment horizontal="right" vertical="center" shrinkToFit="1"/>
    </xf>
    <xf numFmtId="1" fontId="52" fillId="0" borderId="0" xfId="0" applyNumberFormat="1" applyFont="1" applyAlignment="1">
      <alignment horizontal="left" vertical="center" wrapText="1"/>
    </xf>
    <xf numFmtId="1" fontId="69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7" fillId="0" borderId="0" xfId="0" applyNumberFormat="1" applyFont="1" applyAlignment="1">
      <alignment vertical="center"/>
    </xf>
    <xf numFmtId="0" fontId="62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169" fontId="53" fillId="0" borderId="2" xfId="0" applyNumberFormat="1" applyFont="1" applyBorder="1" applyAlignment="1">
      <alignment horizontal="right" vertical="center" wrapText="1"/>
    </xf>
    <xf numFmtId="169" fontId="53" fillId="4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69" fontId="21" fillId="8" borderId="7" xfId="0" applyNumberFormat="1" applyFont="1" applyFill="1" applyBorder="1" applyAlignment="1">
      <alignment horizontal="right" vertical="center" shrinkToFit="1"/>
    </xf>
    <xf numFmtId="169" fontId="21" fillId="8" borderId="8" xfId="0" applyNumberFormat="1" applyFont="1" applyFill="1" applyBorder="1" applyAlignment="1">
      <alignment horizontal="right" vertical="center" shrinkToFit="1"/>
    </xf>
    <xf numFmtId="1" fontId="53" fillId="5" borderId="2" xfId="0" applyNumberFormat="1" applyFont="1" applyFill="1" applyBorder="1" applyAlignment="1">
      <alignment horizontal="center" vertical="center" wrapText="1"/>
    </xf>
    <xf numFmtId="1" fontId="54" fillId="7" borderId="2" xfId="0" applyNumberFormat="1" applyFont="1" applyFill="1" applyBorder="1" applyAlignment="1">
      <alignment horizontal="right" vertical="center" shrinkToFit="1"/>
    </xf>
    <xf numFmtId="1" fontId="54" fillId="8" borderId="10" xfId="0" applyNumberFormat="1" applyFont="1" applyFill="1" applyBorder="1" applyAlignment="1">
      <alignment horizontal="right" vertical="center" shrinkToFit="1"/>
    </xf>
    <xf numFmtId="1" fontId="54" fillId="8" borderId="9" xfId="0" applyNumberFormat="1" applyFont="1" applyFill="1" applyBorder="1" applyAlignment="1">
      <alignment horizontal="right" vertical="center" shrinkToFit="1"/>
    </xf>
    <xf numFmtId="169" fontId="63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17" fillId="5" borderId="2" xfId="0" applyNumberFormat="1" applyFont="1" applyFill="1" applyBorder="1" applyAlignment="1">
      <alignment horizontal="center" vertical="center" wrapText="1"/>
    </xf>
    <xf numFmtId="169" fontId="62" fillId="2" borderId="6" xfId="0" applyNumberFormat="1" applyFont="1" applyFill="1" applyBorder="1" applyAlignment="1">
      <alignment horizontal="center" vertical="center" shrinkToFit="1"/>
    </xf>
    <xf numFmtId="169" fontId="62" fillId="7" borderId="3" xfId="0" applyNumberFormat="1" applyFont="1" applyFill="1" applyBorder="1" applyAlignment="1">
      <alignment horizontal="right" vertical="center" shrinkToFit="1"/>
    </xf>
    <xf numFmtId="169" fontId="62" fillId="8" borderId="3" xfId="0" applyNumberFormat="1" applyFont="1" applyFill="1" applyBorder="1" applyAlignment="1">
      <alignment horizontal="right" vertical="center" shrinkToFit="1"/>
    </xf>
    <xf numFmtId="169" fontId="62" fillId="3" borderId="3" xfId="0" applyNumberFormat="1" applyFont="1" applyFill="1" applyBorder="1" applyAlignment="1">
      <alignment horizontal="right" vertical="center" shrinkToFit="1"/>
    </xf>
    <xf numFmtId="169" fontId="62" fillId="4" borderId="3" xfId="0" applyNumberFormat="1" applyFont="1" applyFill="1" applyBorder="1" applyAlignment="1">
      <alignment horizontal="right" vertical="center" shrinkToFit="1"/>
    </xf>
    <xf numFmtId="169" fontId="62" fillId="9" borderId="3" xfId="0" applyNumberFormat="1" applyFont="1" applyFill="1" applyBorder="1" applyAlignment="1">
      <alignment horizontal="right" vertical="center" shrinkToFit="1"/>
    </xf>
    <xf numFmtId="169" fontId="62" fillId="10" borderId="3" xfId="0" applyNumberFormat="1" applyFont="1" applyFill="1" applyBorder="1" applyAlignment="1">
      <alignment horizontal="right" vertical="center" shrinkToFit="1"/>
    </xf>
    <xf numFmtId="169" fontId="62" fillId="11" borderId="3" xfId="0" applyNumberFormat="1" applyFont="1" applyFill="1" applyBorder="1" applyAlignment="1">
      <alignment horizontal="right" vertical="center" shrinkToFit="1"/>
    </xf>
    <xf numFmtId="169" fontId="17" fillId="0" borderId="3" xfId="0" applyNumberFormat="1" applyFont="1" applyBorder="1" applyAlignment="1" applyProtection="1">
      <alignment horizontal="right" vertical="center"/>
      <protection locked="0"/>
    </xf>
    <xf numFmtId="169" fontId="63" fillId="0" borderId="2" xfId="0" applyNumberFormat="1" applyFont="1" applyBorder="1" applyAlignment="1">
      <alignment horizontal="right" vertical="center" shrinkToFit="1"/>
    </xf>
    <xf numFmtId="169" fontId="62" fillId="10" borderId="7" xfId="0" applyNumberFormat="1" applyFont="1" applyFill="1" applyBorder="1" applyAlignment="1">
      <alignment horizontal="right" vertical="center" shrinkToFit="1"/>
    </xf>
    <xf numFmtId="169" fontId="62" fillId="11" borderId="21" xfId="0" applyNumberFormat="1" applyFont="1" applyFill="1" applyBorder="1" applyAlignment="1">
      <alignment horizontal="right" vertical="center" shrinkToFit="1"/>
    </xf>
    <xf numFmtId="169" fontId="62" fillId="11" borderId="23" xfId="0" applyNumberFormat="1" applyFont="1" applyFill="1" applyBorder="1" applyAlignment="1">
      <alignment horizontal="right" vertical="center" shrinkToFit="1"/>
    </xf>
    <xf numFmtId="169" fontId="62" fillId="0" borderId="3" xfId="0" applyNumberFormat="1" applyFont="1" applyBorder="1" applyAlignment="1">
      <alignment horizontal="right" vertical="center" shrinkToFit="1"/>
    </xf>
    <xf numFmtId="169" fontId="63" fillId="0" borderId="3" xfId="0" applyNumberFormat="1" applyFont="1" applyBorder="1" applyAlignment="1">
      <alignment horizontal="right" vertical="center" shrinkToFit="1"/>
    </xf>
    <xf numFmtId="169" fontId="62" fillId="9" borderId="8" xfId="0" applyNumberFormat="1" applyFont="1" applyFill="1" applyBorder="1" applyAlignment="1">
      <alignment horizontal="right" vertical="center" shrinkToFit="1"/>
    </xf>
    <xf numFmtId="169" fontId="62" fillId="0" borderId="7" xfId="0" applyNumberFormat="1" applyFont="1" applyBorder="1" applyAlignment="1">
      <alignment horizontal="right" vertical="center" shrinkToFit="1"/>
    </xf>
    <xf numFmtId="164" fontId="62" fillId="0" borderId="2" xfId="0" applyNumberFormat="1" applyFont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62" fillId="9" borderId="7" xfId="0" applyNumberFormat="1" applyFont="1" applyFill="1" applyBorder="1" applyAlignment="1">
      <alignment horizontal="right" vertical="center" shrinkToFit="1"/>
    </xf>
    <xf numFmtId="169" fontId="62" fillId="4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shrinkToFit="1"/>
    </xf>
    <xf numFmtId="169" fontId="62" fillId="0" borderId="4" xfId="2" applyNumberFormat="1" applyFont="1" applyBorder="1" applyAlignment="1">
      <alignment horizontal="right" vertical="center" shrinkToFit="1"/>
    </xf>
    <xf numFmtId="169" fontId="62" fillId="4" borderId="8" xfId="0" applyNumberFormat="1" applyFont="1" applyFill="1" applyBorder="1" applyAlignment="1">
      <alignment horizontal="right" vertical="center" shrinkToFit="1"/>
    </xf>
    <xf numFmtId="169" fontId="17" fillId="0" borderId="7" xfId="0" applyNumberFormat="1" applyFont="1" applyBorder="1" applyAlignment="1" applyProtection="1">
      <alignment horizontal="right" vertical="center"/>
      <protection locked="0"/>
    </xf>
    <xf numFmtId="169" fontId="62" fillId="3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wrapText="1"/>
    </xf>
    <xf numFmtId="164" fontId="62" fillId="0" borderId="10" xfId="0" applyNumberFormat="1" applyFont="1" applyBorder="1" applyAlignment="1">
      <alignment horizontal="right" vertical="center" shrinkToFit="1"/>
    </xf>
    <xf numFmtId="169" fontId="63" fillId="0" borderId="7" xfId="0" applyNumberFormat="1" applyFont="1" applyBorder="1" applyAlignment="1">
      <alignment horizontal="right" vertical="center" shrinkToFit="1"/>
    </xf>
    <xf numFmtId="169" fontId="17" fillId="0" borderId="8" xfId="0" applyNumberFormat="1" applyFont="1" applyBorder="1" applyAlignment="1" applyProtection="1">
      <alignment horizontal="right" vertical="center"/>
      <protection locked="0"/>
    </xf>
    <xf numFmtId="169" fontId="63" fillId="0" borderId="0" xfId="0" applyNumberFormat="1" applyFont="1" applyAlignment="1">
      <alignment horizontal="right" vertical="center" shrinkToFit="1"/>
    </xf>
    <xf numFmtId="169" fontId="18" fillId="0" borderId="0" xfId="0" applyNumberFormat="1" applyFont="1" applyAlignment="1">
      <alignment horizontal="left" vertical="center" wrapText="1"/>
    </xf>
    <xf numFmtId="169" fontId="18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169" fontId="62" fillId="5" borderId="0" xfId="0" applyNumberFormat="1" applyFont="1" applyFill="1" applyAlignment="1">
      <alignment vertical="center"/>
    </xf>
    <xf numFmtId="169" fontId="62" fillId="5" borderId="0" xfId="0" applyNumberFormat="1" applyFont="1" applyFill="1" applyAlignment="1">
      <alignment horizontal="right" vertical="center"/>
    </xf>
    <xf numFmtId="169" fontId="52" fillId="5" borderId="2" xfId="0" applyNumberFormat="1" applyFont="1" applyFill="1" applyBorder="1" applyAlignment="1">
      <alignment horizontal="center" vertical="center" wrapText="1"/>
    </xf>
    <xf numFmtId="169" fontId="52" fillId="6" borderId="2" xfId="0" applyNumberFormat="1" applyFont="1" applyFill="1" applyBorder="1" applyAlignment="1">
      <alignment horizontal="center" vertical="center"/>
    </xf>
    <xf numFmtId="164" fontId="54" fillId="7" borderId="2" xfId="0" applyNumberFormat="1" applyFont="1" applyFill="1" applyBorder="1" applyAlignment="1">
      <alignment horizontal="right" vertical="center" shrinkToFit="1"/>
    </xf>
    <xf numFmtId="164" fontId="54" fillId="7" borderId="3" xfId="0" applyNumberFormat="1" applyFont="1" applyFill="1" applyBorder="1" applyAlignment="1">
      <alignment horizontal="right" vertical="center" shrinkToFit="1"/>
    </xf>
    <xf numFmtId="164" fontId="54" fillId="8" borderId="2" xfId="0" applyNumberFormat="1" applyFont="1" applyFill="1" applyBorder="1" applyAlignment="1">
      <alignment horizontal="right" vertical="center" shrinkToFit="1"/>
    </xf>
    <xf numFmtId="164" fontId="54" fillId="8" borderId="3" xfId="0" applyNumberFormat="1" applyFont="1" applyFill="1" applyBorder="1" applyAlignment="1">
      <alignment horizontal="right" vertical="center" shrinkToFit="1"/>
    </xf>
    <xf numFmtId="164" fontId="54" fillId="3" borderId="2" xfId="0" applyNumberFormat="1" applyFont="1" applyFill="1" applyBorder="1" applyAlignment="1">
      <alignment horizontal="right" vertical="center" shrinkToFit="1"/>
    </xf>
    <xf numFmtId="164" fontId="54" fillId="3" borderId="3" xfId="0" applyNumberFormat="1" applyFont="1" applyFill="1" applyBorder="1" applyAlignment="1">
      <alignment horizontal="right" vertical="center" shrinkToFit="1"/>
    </xf>
    <xf numFmtId="164" fontId="54" fillId="4" borderId="2" xfId="0" applyNumberFormat="1" applyFont="1" applyFill="1" applyBorder="1" applyAlignment="1">
      <alignment horizontal="right" vertical="center" shrinkToFit="1"/>
    </xf>
    <xf numFmtId="164" fontId="54" fillId="4" borderId="3" xfId="0" applyNumberFormat="1" applyFont="1" applyFill="1" applyBorder="1" applyAlignment="1">
      <alignment horizontal="right" vertical="center" shrinkToFit="1"/>
    </xf>
    <xf numFmtId="164" fontId="54" fillId="9" borderId="2" xfId="0" applyNumberFormat="1" applyFont="1" applyFill="1" applyBorder="1" applyAlignment="1">
      <alignment horizontal="right" vertical="center" shrinkToFit="1"/>
    </xf>
    <xf numFmtId="164" fontId="54" fillId="9" borderId="3" xfId="0" applyNumberFormat="1" applyFont="1" applyFill="1" applyBorder="1" applyAlignment="1">
      <alignment horizontal="right" vertical="center" shrinkToFit="1"/>
    </xf>
    <xf numFmtId="164" fontId="54" fillId="10" borderId="2" xfId="0" applyNumberFormat="1" applyFont="1" applyFill="1" applyBorder="1" applyAlignment="1">
      <alignment horizontal="right" vertical="center" shrinkToFit="1"/>
    </xf>
    <xf numFmtId="164" fontId="54" fillId="10" borderId="3" xfId="0" applyNumberFormat="1" applyFont="1" applyFill="1" applyBorder="1" applyAlignment="1">
      <alignment horizontal="right" vertical="center" shrinkToFit="1"/>
    </xf>
    <xf numFmtId="164" fontId="54" fillId="11" borderId="2" xfId="0" applyNumberFormat="1" applyFont="1" applyFill="1" applyBorder="1" applyAlignment="1">
      <alignment horizontal="right" vertical="center" shrinkToFit="1"/>
    </xf>
    <xf numFmtId="164" fontId="54" fillId="11" borderId="3" xfId="0" applyNumberFormat="1" applyFont="1" applyFill="1" applyBorder="1" applyAlignment="1">
      <alignment horizontal="right" vertical="center" shrinkToFit="1"/>
    </xf>
    <xf numFmtId="164" fontId="53" fillId="0" borderId="2" xfId="0" applyNumberFormat="1" applyFont="1" applyBorder="1" applyAlignment="1" applyProtection="1">
      <alignment horizontal="right" vertical="center"/>
      <protection locked="0"/>
    </xf>
    <xf numFmtId="164" fontId="53" fillId="0" borderId="3" xfId="0" applyNumberFormat="1" applyFont="1" applyBorder="1" applyAlignment="1" applyProtection="1">
      <alignment horizontal="right" vertical="center"/>
      <protection locked="0"/>
    </xf>
    <xf numFmtId="164" fontId="54" fillId="10" borderId="7" xfId="0" applyNumberFormat="1" applyFont="1" applyFill="1" applyBorder="1" applyAlignment="1">
      <alignment horizontal="right" vertical="center" shrinkToFit="1"/>
    </xf>
    <xf numFmtId="164" fontId="54" fillId="11" borderId="21" xfId="0" applyNumberFormat="1" applyFont="1" applyFill="1" applyBorder="1" applyAlignment="1">
      <alignment horizontal="right" vertical="center" shrinkToFit="1"/>
    </xf>
    <xf numFmtId="164" fontId="54" fillId="11" borderId="23" xfId="0" applyNumberFormat="1" applyFont="1" applyFill="1" applyBorder="1" applyAlignment="1">
      <alignment horizontal="right" vertical="center" shrinkToFit="1"/>
    </xf>
    <xf numFmtId="164" fontId="54" fillId="0" borderId="2" xfId="0" applyNumberFormat="1" applyFont="1" applyBorder="1" applyAlignment="1">
      <alignment horizontal="right" vertical="center" shrinkToFit="1"/>
    </xf>
    <xf numFmtId="164" fontId="54" fillId="0" borderId="3" xfId="0" applyNumberFormat="1" applyFont="1" applyBorder="1" applyAlignment="1">
      <alignment horizontal="right" vertical="center" shrinkToFit="1"/>
    </xf>
    <xf numFmtId="169" fontId="54" fillId="0" borderId="2" xfId="0" applyNumberFormat="1" applyFont="1" applyBorder="1" applyAlignment="1">
      <alignment horizontal="right" vertical="center" shrinkToFit="1"/>
    </xf>
    <xf numFmtId="169" fontId="54" fillId="0" borderId="3" xfId="0" applyNumberFormat="1" applyFont="1" applyBorder="1" applyAlignment="1">
      <alignment horizontal="right" vertical="center" shrinkToFit="1"/>
    </xf>
    <xf numFmtId="164" fontId="54" fillId="9" borderId="9" xfId="0" applyNumberFormat="1" applyFont="1" applyFill="1" applyBorder="1" applyAlignment="1">
      <alignment horizontal="right" vertical="center" shrinkToFit="1"/>
    </xf>
    <xf numFmtId="164" fontId="54" fillId="9" borderId="8" xfId="0" applyNumberFormat="1" applyFont="1" applyFill="1" applyBorder="1" applyAlignment="1">
      <alignment horizontal="right" vertical="center" shrinkToFit="1"/>
    </xf>
    <xf numFmtId="164" fontId="54" fillId="0" borderId="10" xfId="0" applyNumberFormat="1" applyFont="1" applyBorder="1" applyAlignment="1">
      <alignment horizontal="right" vertical="center" shrinkToFit="1"/>
    </xf>
    <xf numFmtId="164" fontId="54" fillId="0" borderId="7" xfId="0" applyNumberFormat="1" applyFont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/>
    </xf>
    <xf numFmtId="164" fontId="54" fillId="0" borderId="3" xfId="0" applyNumberFormat="1" applyFont="1" applyBorder="1" applyAlignment="1">
      <alignment horizontal="right" vertical="center"/>
    </xf>
    <xf numFmtId="164" fontId="53" fillId="0" borderId="2" xfId="0" applyNumberFormat="1" applyFont="1" applyBorder="1" applyAlignment="1" applyProtection="1">
      <alignment vertical="center"/>
      <protection locked="0"/>
    </xf>
    <xf numFmtId="164" fontId="53" fillId="0" borderId="3" xfId="0" applyNumberFormat="1" applyFont="1" applyBorder="1" applyAlignment="1" applyProtection="1">
      <alignment vertical="center"/>
      <protection locked="0"/>
    </xf>
    <xf numFmtId="164" fontId="54" fillId="10" borderId="10" xfId="0" applyNumberFormat="1" applyFont="1" applyFill="1" applyBorder="1" applyAlignment="1">
      <alignment horizontal="right" vertical="center" shrinkToFit="1"/>
    </xf>
    <xf numFmtId="164" fontId="54" fillId="9" borderId="10" xfId="0" applyNumberFormat="1" applyFont="1" applyFill="1" applyBorder="1" applyAlignment="1">
      <alignment horizontal="right" vertical="center" shrinkToFit="1"/>
    </xf>
    <xf numFmtId="164" fontId="54" fillId="9" borderId="7" xfId="0" applyNumberFormat="1" applyFont="1" applyFill="1" applyBorder="1" applyAlignment="1">
      <alignment horizontal="right" vertical="center" shrinkToFit="1"/>
    </xf>
    <xf numFmtId="164" fontId="54" fillId="4" borderId="6" xfId="0" applyNumberFormat="1" applyFont="1" applyFill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 shrinkToFit="1"/>
    </xf>
    <xf numFmtId="164" fontId="54" fillId="0" borderId="6" xfId="2" applyNumberFormat="1" applyFont="1" applyBorder="1" applyAlignment="1">
      <alignment horizontal="right" vertical="center" shrinkToFit="1"/>
    </xf>
    <xf numFmtId="164" fontId="54" fillId="0" borderId="3" xfId="2" applyNumberFormat="1" applyFont="1" applyBorder="1" applyAlignment="1">
      <alignment horizontal="right" vertical="center" shrinkToFit="1"/>
    </xf>
    <xf numFmtId="164" fontId="54" fillId="4" borderId="9" xfId="0" applyNumberFormat="1" applyFont="1" applyFill="1" applyBorder="1" applyAlignment="1">
      <alignment horizontal="right" vertical="center" shrinkToFit="1"/>
    </xf>
    <xf numFmtId="164" fontId="54" fillId="4" borderId="8" xfId="0" applyNumberFormat="1" applyFont="1" applyFill="1" applyBorder="1" applyAlignment="1">
      <alignment horizontal="right" vertical="center" shrinkToFit="1"/>
    </xf>
    <xf numFmtId="164" fontId="53" fillId="0" borderId="10" xfId="0" applyNumberFormat="1" applyFont="1" applyBorder="1" applyAlignment="1" applyProtection="1">
      <alignment horizontal="right" vertical="center"/>
      <protection locked="0"/>
    </xf>
    <xf numFmtId="164" fontId="53" fillId="0" borderId="7" xfId="0" applyNumberFormat="1" applyFont="1" applyBorder="1" applyAlignment="1" applyProtection="1">
      <alignment horizontal="right" vertical="center"/>
      <protection locked="0"/>
    </xf>
    <xf numFmtId="164" fontId="54" fillId="0" borderId="6" xfId="0" applyNumberFormat="1" applyFont="1" applyBorder="1" applyAlignment="1">
      <alignment horizontal="right" vertical="center" wrapText="1"/>
    </xf>
    <xf numFmtId="164" fontId="54" fillId="0" borderId="3" xfId="0" applyNumberFormat="1" applyFont="1" applyBorder="1" applyAlignment="1">
      <alignment horizontal="right" vertical="center" wrapText="1"/>
    </xf>
    <xf numFmtId="164" fontId="53" fillId="0" borderId="9" xfId="0" applyNumberFormat="1" applyFont="1" applyBorder="1" applyAlignment="1" applyProtection="1">
      <alignment horizontal="right" vertical="center"/>
      <protection locked="0"/>
    </xf>
    <xf numFmtId="164" fontId="53" fillId="0" borderId="8" xfId="0" applyNumberFormat="1" applyFont="1" applyBorder="1" applyAlignment="1" applyProtection="1">
      <alignment horizontal="right" vertical="center"/>
      <protection locked="0"/>
    </xf>
    <xf numFmtId="169" fontId="59" fillId="3" borderId="0" xfId="0" applyNumberFormat="1" applyFont="1" applyFill="1" applyAlignment="1">
      <alignment horizontal="center" vertical="center"/>
    </xf>
    <xf numFmtId="169" fontId="59" fillId="0" borderId="0" xfId="0" applyNumberFormat="1" applyFont="1" applyAlignment="1">
      <alignment horizontal="center" vertical="center"/>
    </xf>
    <xf numFmtId="164" fontId="21" fillId="0" borderId="2" xfId="0" applyNumberFormat="1" applyFont="1" applyBorder="1" applyAlignment="1">
      <alignment horizontal="right" vertical="center" shrinkToFit="1"/>
    </xf>
    <xf numFmtId="164" fontId="21" fillId="0" borderId="10" xfId="0" applyNumberFormat="1" applyFont="1" applyBorder="1" applyAlignment="1">
      <alignment horizontal="right" vertical="center" shrinkToFit="1"/>
    </xf>
    <xf numFmtId="1" fontId="52" fillId="0" borderId="2" xfId="0" applyNumberFormat="1" applyFont="1" applyBorder="1"/>
    <xf numFmtId="169" fontId="54" fillId="7" borderId="2" xfId="0" applyNumberFormat="1" applyFont="1" applyFill="1" applyBorder="1" applyAlignment="1">
      <alignment horizontal="right" vertical="center" shrinkToFit="1"/>
    </xf>
    <xf numFmtId="169" fontId="54" fillId="7" borderId="3" xfId="0" applyNumberFormat="1" applyFont="1" applyFill="1" applyBorder="1" applyAlignment="1">
      <alignment horizontal="right" vertical="center" shrinkToFit="1"/>
    </xf>
    <xf numFmtId="169" fontId="54" fillId="8" borderId="10" xfId="0" applyNumberFormat="1" applyFont="1" applyFill="1" applyBorder="1" applyAlignment="1">
      <alignment horizontal="right" vertical="center" shrinkToFit="1"/>
    </xf>
    <xf numFmtId="169" fontId="54" fillId="8" borderId="7" xfId="0" applyNumberFormat="1" applyFont="1" applyFill="1" applyBorder="1" applyAlignment="1">
      <alignment horizontal="right" vertical="center" shrinkToFit="1"/>
    </xf>
    <xf numFmtId="169" fontId="52" fillId="0" borderId="2" xfId="0" applyNumberFormat="1" applyFont="1" applyBorder="1"/>
    <xf numFmtId="169" fontId="54" fillId="8" borderId="8" xfId="0" applyNumberFormat="1" applyFont="1" applyFill="1" applyBorder="1" applyAlignment="1">
      <alignment horizontal="right" vertical="center" shrinkToFit="1"/>
    </xf>
    <xf numFmtId="0" fontId="52" fillId="0" borderId="0" xfId="0" applyFont="1"/>
    <xf numFmtId="169" fontId="15" fillId="0" borderId="2" xfId="0" applyNumberFormat="1" applyFont="1" applyBorder="1"/>
    <xf numFmtId="0" fontId="15" fillId="0" borderId="0" xfId="0" applyFont="1"/>
    <xf numFmtId="169" fontId="62" fillId="8" borderId="7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62" fillId="8" borderId="8" xfId="0" applyNumberFormat="1" applyFont="1" applyFill="1" applyBorder="1" applyAlignment="1">
      <alignment horizontal="right" vertical="center" shrinkToFit="1"/>
    </xf>
    <xf numFmtId="0" fontId="18" fillId="0" borderId="0" xfId="0" applyFont="1"/>
    <xf numFmtId="169" fontId="62" fillId="3" borderId="2" xfId="0" applyNumberFormat="1" applyFont="1" applyFill="1" applyBorder="1" applyAlignment="1">
      <alignment horizontal="right" vertical="center" shrinkToFit="1"/>
    </xf>
    <xf numFmtId="164" fontId="17" fillId="0" borderId="2" xfId="0" applyNumberFormat="1" applyFont="1" applyBorder="1" applyAlignment="1" applyProtection="1">
      <alignment horizontal="right" vertical="center"/>
      <protection locked="0"/>
    </xf>
    <xf numFmtId="164" fontId="48" fillId="0" borderId="2" xfId="0" applyNumberFormat="1" applyFont="1" applyBorder="1" applyAlignment="1" applyProtection="1">
      <alignment horizontal="right" vertical="center"/>
      <protection locked="0"/>
    </xf>
    <xf numFmtId="169" fontId="62" fillId="7" borderId="2" xfId="0" applyNumberFormat="1" applyFont="1" applyFill="1" applyBorder="1" applyAlignment="1">
      <alignment horizontal="right" vertical="center" shrinkToFit="1"/>
    </xf>
    <xf numFmtId="169" fontId="21" fillId="7" borderId="2" xfId="0" applyNumberFormat="1" applyFont="1" applyFill="1" applyBorder="1" applyAlignment="1">
      <alignment horizontal="right" vertical="center" shrinkToFit="1"/>
    </xf>
    <xf numFmtId="1" fontId="67" fillId="13" borderId="0" xfId="0" applyNumberFormat="1" applyFont="1" applyFill="1" applyAlignment="1">
      <alignment horizontal="left" vertical="center"/>
    </xf>
    <xf numFmtId="164" fontId="54" fillId="0" borderId="4" xfId="0" applyNumberFormat="1" applyFont="1" applyBorder="1" applyAlignment="1">
      <alignment horizontal="right" vertical="center"/>
    </xf>
    <xf numFmtId="164" fontId="54" fillId="0" borderId="4" xfId="2" applyNumberFormat="1" applyFont="1" applyBorder="1" applyAlignment="1">
      <alignment horizontal="right" vertical="center" shrinkToFit="1"/>
    </xf>
    <xf numFmtId="164" fontId="54" fillId="0" borderId="4" xfId="0" applyNumberFormat="1" applyFont="1" applyBorder="1" applyAlignment="1">
      <alignment horizontal="right" vertical="center" shrinkToFit="1"/>
    </xf>
    <xf numFmtId="164" fontId="54" fillId="0" borderId="4" xfId="0" applyNumberFormat="1" applyFont="1" applyBorder="1" applyAlignment="1">
      <alignment horizontal="right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169" fontId="53" fillId="0" borderId="2" xfId="0" applyNumberFormat="1" applyFont="1" applyBorder="1"/>
    <xf numFmtId="169" fontId="17" fillId="0" borderId="2" xfId="0" applyNumberFormat="1" applyFont="1" applyBorder="1"/>
    <xf numFmtId="169" fontId="48" fillId="0" borderId="2" xfId="0" applyNumberFormat="1" applyFont="1" applyBorder="1"/>
    <xf numFmtId="1" fontId="53" fillId="0" borderId="2" xfId="0" applyNumberFormat="1" applyFont="1" applyBorder="1"/>
    <xf numFmtId="165" fontId="39" fillId="3" borderId="2" xfId="0" applyNumberFormat="1" applyFont="1" applyFill="1" applyBorder="1" applyAlignment="1">
      <alignment horizontal="center" vertical="center" shrinkToFit="1"/>
    </xf>
    <xf numFmtId="169" fontId="63" fillId="5" borderId="0" xfId="0" applyNumberFormat="1" applyFont="1" applyFill="1" applyAlignment="1">
      <alignment vertical="center"/>
    </xf>
    <xf numFmtId="169" fontId="63" fillId="5" borderId="0" xfId="0" applyNumberFormat="1" applyFont="1" applyFill="1" applyAlignment="1">
      <alignment horizontal="right" vertical="center"/>
    </xf>
    <xf numFmtId="0" fontId="54" fillId="0" borderId="0" xfId="0" applyFont="1" applyAlignment="1">
      <alignment horizontal="center" vertical="center" wrapText="1"/>
    </xf>
    <xf numFmtId="0" fontId="0" fillId="3" borderId="4" xfId="0" applyFill="1" applyBorder="1"/>
    <xf numFmtId="0" fontId="2" fillId="0" borderId="5" xfId="0" applyFont="1" applyBorder="1" applyAlignment="1">
      <alignment horizontal="left" vertical="top" indent="6"/>
    </xf>
    <xf numFmtId="0" fontId="6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9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2" fillId="3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15" fillId="0" borderId="0" xfId="0" applyFont="1"/>
    <xf numFmtId="0" fontId="57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0" fillId="0" borderId="0" xfId="0"/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79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51" fillId="4" borderId="0" xfId="0" applyFont="1" applyFill="1" applyAlignment="1">
      <alignment horizontal="left" vertical="center" wrapText="1"/>
    </xf>
    <xf numFmtId="0" fontId="34" fillId="9" borderId="0" xfId="0" applyFont="1" applyFill="1" applyAlignment="1">
      <alignment horizontal="left" vertical="center" wrapText="1"/>
    </xf>
    <xf numFmtId="0" fontId="64" fillId="10" borderId="0" xfId="0" applyFont="1" applyFill="1" applyAlignment="1">
      <alignment horizontal="left" vertical="center" wrapText="1"/>
    </xf>
    <xf numFmtId="0" fontId="34" fillId="10" borderId="0" xfId="0" applyFont="1" applyFill="1" applyAlignment="1">
      <alignment horizontal="left" vertical="center" wrapText="1"/>
    </xf>
    <xf numFmtId="0" fontId="65" fillId="11" borderId="0" xfId="0" applyFont="1" applyFill="1" applyAlignment="1">
      <alignment horizontal="left" vertical="center" wrapText="1"/>
    </xf>
    <xf numFmtId="0" fontId="43" fillId="11" borderId="0" xfId="0" applyFont="1" applyFill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10" borderId="0" xfId="0" applyFont="1" applyFill="1" applyAlignment="1">
      <alignment horizontal="left" vertical="center" wrapText="1"/>
    </xf>
    <xf numFmtId="0" fontId="66" fillId="11" borderId="0" xfId="0" applyFont="1" applyFill="1" applyAlignment="1">
      <alignment horizontal="left" vertical="center" wrapText="1"/>
    </xf>
    <xf numFmtId="0" fontId="42" fillId="11" borderId="0" xfId="0" applyFont="1" applyFill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5" fillId="9" borderId="0" xfId="0" applyFont="1" applyFill="1" applyAlignment="1">
      <alignment horizontal="left" vertical="center" wrapText="1"/>
    </xf>
    <xf numFmtId="0" fontId="34" fillId="11" borderId="0" xfId="0" applyFont="1" applyFill="1" applyAlignment="1">
      <alignment horizontal="left" vertical="center" wrapText="1"/>
    </xf>
    <xf numFmtId="165" fontId="33" fillId="0" borderId="0" xfId="0" applyNumberFormat="1" applyFont="1" applyAlignment="1">
      <alignment horizontal="left" vertical="center" shrinkToFit="1"/>
    </xf>
    <xf numFmtId="0" fontId="36" fillId="4" borderId="0" xfId="0" applyFont="1" applyFill="1" applyAlignment="1">
      <alignment horizontal="left" vertical="center" wrapText="1"/>
    </xf>
    <xf numFmtId="0" fontId="50" fillId="10" borderId="0" xfId="0" applyFont="1" applyFill="1" applyAlignment="1">
      <alignment horizontal="left" vertical="center" wrapText="1"/>
    </xf>
    <xf numFmtId="0" fontId="49" fillId="11" borderId="0" xfId="0" applyFont="1" applyFill="1" applyAlignment="1">
      <alignment horizontal="left" vertical="center" wrapText="1"/>
    </xf>
    <xf numFmtId="0" fontId="37" fillId="11" borderId="0" xfId="0" applyFont="1" applyFill="1" applyAlignment="1">
      <alignment horizontal="left" vertical="center" wrapText="1"/>
    </xf>
    <xf numFmtId="0" fontId="65" fillId="10" borderId="0" xfId="0" applyFont="1" applyFill="1" applyAlignment="1">
      <alignment horizontal="left" vertical="center" wrapText="1"/>
    </xf>
    <xf numFmtId="0" fontId="43" fillId="10" borderId="0" xfId="0" applyFont="1" applyFill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7" fontId="41" fillId="11" borderId="0" xfId="3" applyFont="1" applyFill="1" applyAlignment="1">
      <alignment horizontal="left" vertical="center"/>
    </xf>
    <xf numFmtId="0" fontId="47" fillId="10" borderId="0" xfId="0" applyFont="1" applyFill="1" applyAlignment="1">
      <alignment horizontal="left" vertical="center" wrapText="1"/>
    </xf>
    <xf numFmtId="0" fontId="45" fillId="11" borderId="0" xfId="0" applyFont="1" applyFill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34" fillId="9" borderId="0" xfId="0" applyFont="1" applyFill="1" applyAlignment="1">
      <alignment horizontal="left" vertical="center"/>
    </xf>
    <xf numFmtId="0" fontId="37" fillId="11" borderId="16" xfId="0" applyFont="1" applyFill="1" applyBorder="1" applyAlignment="1">
      <alignment horizontal="left" vertical="center" wrapText="1"/>
    </xf>
    <xf numFmtId="0" fontId="37" fillId="11" borderId="17" xfId="0" applyFont="1" applyFill="1" applyBorder="1" applyAlignment="1">
      <alignment horizontal="left" vertical="center" wrapText="1"/>
    </xf>
    <xf numFmtId="0" fontId="37" fillId="11" borderId="18" xfId="0" applyFont="1" applyFill="1" applyBorder="1" applyAlignment="1">
      <alignment horizontal="left" vertical="center" wrapText="1"/>
    </xf>
    <xf numFmtId="0" fontId="37" fillId="11" borderId="19" xfId="0" applyFont="1" applyFill="1" applyBorder="1" applyAlignment="1">
      <alignment horizontal="left" vertical="center" wrapText="1"/>
    </xf>
    <xf numFmtId="0" fontId="37" fillId="11" borderId="20" xfId="0" applyFont="1" applyFill="1" applyBorder="1" applyAlignment="1">
      <alignment horizontal="left" vertical="center" wrapText="1"/>
    </xf>
    <xf numFmtId="0" fontId="36" fillId="4" borderId="16" xfId="0" applyFont="1" applyFill="1" applyBorder="1" applyAlignment="1">
      <alignment horizontal="left" vertical="center" wrapText="1"/>
    </xf>
    <xf numFmtId="0" fontId="36" fillId="4" borderId="17" xfId="0" applyFont="1" applyFill="1" applyBorder="1" applyAlignment="1">
      <alignment horizontal="left" vertical="center" wrapText="1"/>
    </xf>
    <xf numFmtId="0" fontId="34" fillId="9" borderId="16" xfId="0" applyFont="1" applyFill="1" applyBorder="1" applyAlignment="1">
      <alignment horizontal="left" vertical="center" wrapText="1"/>
    </xf>
    <xf numFmtId="0" fontId="34" fillId="9" borderId="17" xfId="0" applyFont="1" applyFill="1" applyBorder="1" applyAlignment="1">
      <alignment horizontal="left" vertical="center" wrapText="1"/>
    </xf>
    <xf numFmtId="0" fontId="37" fillId="10" borderId="16" xfId="0" applyFont="1" applyFill="1" applyBorder="1" applyAlignment="1">
      <alignment horizontal="left" vertical="center" wrapText="1"/>
    </xf>
    <xf numFmtId="0" fontId="37" fillId="10" borderId="17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4" fillId="7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left" vertical="center" wrapText="1"/>
    </xf>
    <xf numFmtId="0" fontId="34" fillId="12" borderId="13" xfId="0" applyFont="1" applyFill="1" applyBorder="1" applyAlignment="1">
      <alignment horizontal="left" vertical="center" wrapText="1"/>
    </xf>
    <xf numFmtId="0" fontId="34" fillId="12" borderId="14" xfId="0" applyFont="1" applyFill="1" applyBorder="1" applyAlignment="1">
      <alignment horizontal="left" vertical="center" wrapText="1"/>
    </xf>
    <xf numFmtId="0" fontId="34" fillId="12" borderId="15" xfId="0" applyFont="1" applyFill="1" applyBorder="1" applyAlignment="1">
      <alignment horizontal="left" vertical="center" wrapText="1"/>
    </xf>
    <xf numFmtId="0" fontId="28" fillId="3" borderId="1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7" borderId="6" xfId="0" applyFont="1" applyFill="1" applyBorder="1" applyAlignment="1">
      <alignment horizontal="left" vertical="center" wrapText="1"/>
    </xf>
    <xf numFmtId="0" fontId="34" fillId="7" borderId="4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4" fillId="12" borderId="0" xfId="0" applyFont="1" applyFill="1" applyAlignment="1">
      <alignment horizontal="left" vertical="center" wrapText="1"/>
    </xf>
    <xf numFmtId="0" fontId="34" fillId="12" borderId="17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2" fillId="0" borderId="0" xfId="0" applyFont="1" applyAlignment="1">
      <alignment horizontal="center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34" fillId="7" borderId="25" xfId="0" applyFont="1" applyFill="1" applyBorder="1" applyAlignment="1">
      <alignment horizontal="left" vertical="center" wrapText="1"/>
    </xf>
    <xf numFmtId="0" fontId="34" fillId="7" borderId="26" xfId="0" applyFont="1" applyFill="1" applyBorder="1" applyAlignment="1">
      <alignment horizontal="left" vertical="center" wrapText="1"/>
    </xf>
    <xf numFmtId="0" fontId="34" fillId="7" borderId="27" xfId="0" applyFont="1" applyFill="1" applyBorder="1" applyAlignment="1">
      <alignment horizontal="left" vertical="center" wrapText="1"/>
    </xf>
    <xf numFmtId="0" fontId="34" fillId="8" borderId="25" xfId="0" applyFont="1" applyFill="1" applyBorder="1" applyAlignment="1">
      <alignment horizontal="left" vertical="center" wrapText="1"/>
    </xf>
    <xf numFmtId="0" fontId="34" fillId="8" borderId="26" xfId="0" applyFont="1" applyFill="1" applyBorder="1" applyAlignment="1">
      <alignment horizontal="left" vertical="center" wrapText="1"/>
    </xf>
    <xf numFmtId="0" fontId="34" fillId="8" borderId="27" xfId="0" applyFont="1" applyFill="1" applyBorder="1" applyAlignment="1">
      <alignment horizontal="left" vertical="center" wrapText="1"/>
    </xf>
    <xf numFmtId="0" fontId="28" fillId="3" borderId="25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165" fontId="33" fillId="0" borderId="25" xfId="0" applyNumberFormat="1" applyFont="1" applyBorder="1" applyAlignment="1">
      <alignment horizontal="left" vertical="center" shrinkToFit="1"/>
    </xf>
    <xf numFmtId="165" fontId="33" fillId="0" borderId="26" xfId="0" applyNumberFormat="1" applyFont="1" applyBorder="1" applyAlignment="1">
      <alignment horizontal="left" vertical="center" shrinkToFit="1"/>
    </xf>
    <xf numFmtId="165" fontId="33" fillId="0" borderId="27" xfId="0" applyNumberFormat="1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</cellXfs>
  <cellStyles count="15"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workbookViewId="0">
      <selection activeCell="Q17" sqref="Q17"/>
    </sheetView>
  </sheetViews>
  <sheetFormatPr defaultRowHeight="15.75"/>
  <cols>
    <col min="1" max="4" width="8.125" customWidth="1"/>
    <col min="5" max="5" width="11.75" style="2" customWidth="1"/>
    <col min="6" max="6" width="10" style="2" customWidth="1"/>
    <col min="7" max="7" width="12.875" style="86" customWidth="1"/>
    <col min="8" max="8" width="10.875" style="154" customWidth="1"/>
    <col min="9" max="9" width="10" style="154" customWidth="1"/>
    <col min="10" max="10" width="6.5" style="2" customWidth="1"/>
    <col min="11" max="11" width="5.875" style="2" customWidth="1"/>
    <col min="12" max="12" width="5.75" style="2" customWidth="1"/>
    <col min="13" max="13" width="5.5" style="2" customWidth="1"/>
    <col min="14" max="14" width="8.125" customWidth="1"/>
    <col min="15" max="15" width="9.75" customWidth="1"/>
    <col min="16" max="1026" width="8.125" customWidth="1"/>
  </cols>
  <sheetData>
    <row r="1" spans="1:1025" ht="32.25" customHeight="1">
      <c r="A1" s="356" t="s">
        <v>313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17.25">
      <c r="A2" s="357" t="s">
        <v>0</v>
      </c>
      <c r="B2" s="357"/>
      <c r="C2" s="357"/>
      <c r="D2" s="357"/>
      <c r="E2" s="357"/>
      <c r="F2" s="357"/>
      <c r="G2" s="357"/>
    </row>
    <row r="3" spans="1:1025" ht="17.25">
      <c r="A3" s="357" t="s">
        <v>314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10"/>
      <c r="M3" s="10"/>
    </row>
    <row r="4" spans="1:1025" ht="14.25">
      <c r="A4" s="358" t="s">
        <v>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11"/>
      <c r="M4" s="11"/>
    </row>
    <row r="5" spans="1:1025" ht="14.25">
      <c r="A5" s="359" t="s">
        <v>315</v>
      </c>
      <c r="B5" s="359"/>
      <c r="C5" s="359"/>
      <c r="D5" s="359"/>
      <c r="E5" s="359"/>
      <c r="F5" s="359"/>
      <c r="G5" s="359"/>
    </row>
    <row r="6" spans="1:1025" ht="31.5">
      <c r="A6" s="3"/>
      <c r="B6" s="353"/>
      <c r="C6" s="353"/>
      <c r="D6" s="353"/>
      <c r="E6" s="79" t="s">
        <v>302</v>
      </c>
      <c r="F6" s="79" t="s">
        <v>303</v>
      </c>
      <c r="G6" s="82" t="s">
        <v>304</v>
      </c>
      <c r="H6" s="155" t="s">
        <v>305</v>
      </c>
      <c r="I6" s="155" t="s">
        <v>306</v>
      </c>
      <c r="J6" s="80" t="s">
        <v>178</v>
      </c>
      <c r="K6" s="80" t="s">
        <v>179</v>
      </c>
      <c r="L6" s="80" t="s">
        <v>271</v>
      </c>
      <c r="M6" s="80" t="s">
        <v>272</v>
      </c>
    </row>
    <row r="7" spans="1:1025">
      <c r="A7" s="4"/>
      <c r="B7" s="353"/>
      <c r="C7" s="353"/>
      <c r="D7" s="353"/>
      <c r="E7" s="83" t="s">
        <v>138</v>
      </c>
      <c r="F7" s="83" t="s">
        <v>139</v>
      </c>
      <c r="G7" s="84" t="s">
        <v>140</v>
      </c>
      <c r="H7" s="156" t="s">
        <v>49</v>
      </c>
      <c r="I7" s="156" t="s">
        <v>50</v>
      </c>
      <c r="J7" s="85" t="s">
        <v>141</v>
      </c>
      <c r="K7" s="85" t="s">
        <v>142</v>
      </c>
      <c r="L7" s="85" t="s">
        <v>273</v>
      </c>
      <c r="M7" s="85" t="s">
        <v>274</v>
      </c>
    </row>
    <row r="8" spans="1:1025" ht="15" customHeight="1">
      <c r="A8" s="354" t="s">
        <v>2</v>
      </c>
      <c r="B8" s="354"/>
      <c r="C8" s="354"/>
      <c r="D8" s="354"/>
      <c r="E8" s="79"/>
      <c r="F8" s="79"/>
      <c r="G8" s="82"/>
      <c r="H8" s="157"/>
      <c r="I8" s="157"/>
      <c r="J8" s="81"/>
      <c r="K8" s="81"/>
      <c r="L8" s="81"/>
      <c r="M8" s="81"/>
    </row>
    <row r="9" spans="1:1025" ht="15" customHeight="1">
      <c r="A9" s="5">
        <v>6</v>
      </c>
      <c r="B9" s="351" t="s">
        <v>3</v>
      </c>
      <c r="C9" s="351"/>
      <c r="D9" s="351"/>
      <c r="E9" s="87">
        <v>932227.68</v>
      </c>
      <c r="F9" s="88">
        <v>2128510</v>
      </c>
      <c r="G9" s="89">
        <f>'Opći dio'!F8</f>
        <v>1963209.4224999999</v>
      </c>
      <c r="H9" s="158">
        <f>'Opći dio'!G8</f>
        <v>1964191.0272112498</v>
      </c>
      <c r="I9" s="158">
        <f>'Opći dio'!H8</f>
        <v>1965173.1227248551</v>
      </c>
      <c r="J9" s="90">
        <f>F9/E9*100</f>
        <v>228.3251233218048</v>
      </c>
      <c r="K9" s="90">
        <f t="shared" ref="K9:M22" si="0">G9/F9*100</f>
        <v>92.23397693691831</v>
      </c>
      <c r="L9" s="90">
        <f t="shared" si="0"/>
        <v>100.05</v>
      </c>
      <c r="M9" s="90">
        <f t="shared" si="0"/>
        <v>100.04999999999997</v>
      </c>
    </row>
    <row r="10" spans="1:1025" ht="25.5" customHeight="1">
      <c r="A10" s="5">
        <v>7</v>
      </c>
      <c r="B10" s="351" t="s">
        <v>4</v>
      </c>
      <c r="C10" s="351"/>
      <c r="D10" s="351"/>
      <c r="E10" s="91">
        <v>87051.76</v>
      </c>
      <c r="F10" s="91">
        <v>79650</v>
      </c>
      <c r="G10" s="89">
        <f>'Opći dio'!F25</f>
        <v>85650</v>
      </c>
      <c r="H10" s="158">
        <f>'Opći dio'!G25</f>
        <v>85692.824999999997</v>
      </c>
      <c r="I10" s="158">
        <f>'Opći dio'!H25</f>
        <v>85735.671412499985</v>
      </c>
      <c r="J10" s="90">
        <f t="shared" ref="J10:J24" si="1">F10/E10*100</f>
        <v>91.497288509732613</v>
      </c>
      <c r="K10" s="90">
        <f t="shared" si="0"/>
        <v>107.53295668549904</v>
      </c>
      <c r="L10" s="90">
        <f t="shared" si="0"/>
        <v>100.05</v>
      </c>
      <c r="M10" s="90">
        <f t="shared" si="0"/>
        <v>100.05</v>
      </c>
    </row>
    <row r="11" spans="1:1025" ht="15" customHeight="1">
      <c r="A11" s="6"/>
      <c r="B11" s="352" t="s">
        <v>5</v>
      </c>
      <c r="C11" s="352"/>
      <c r="D11" s="352"/>
      <c r="E11" s="92">
        <f>SUM(E9:E10)</f>
        <v>1019279.4400000001</v>
      </c>
      <c r="F11" s="92">
        <v>2208160</v>
      </c>
      <c r="G11" s="93">
        <f>SUM(G9:G10)</f>
        <v>2048859.4224999999</v>
      </c>
      <c r="H11" s="159">
        <f t="shared" ref="H11:I11" si="2">SUM(H9:H10)</f>
        <v>2049883.8522112498</v>
      </c>
      <c r="I11" s="159">
        <f t="shared" si="2"/>
        <v>2050908.7941373552</v>
      </c>
      <c r="J11" s="94">
        <f t="shared" si="1"/>
        <v>216.63931531867257</v>
      </c>
      <c r="K11" s="94">
        <f t="shared" si="0"/>
        <v>92.785822698536336</v>
      </c>
      <c r="L11" s="94">
        <f t="shared" si="0"/>
        <v>100.05</v>
      </c>
      <c r="M11" s="94">
        <f t="shared" si="0"/>
        <v>100.05</v>
      </c>
    </row>
    <row r="12" spans="1:1025">
      <c r="A12" s="5">
        <v>3</v>
      </c>
      <c r="B12" s="351" t="s">
        <v>6</v>
      </c>
      <c r="C12" s="351"/>
      <c r="D12" s="351"/>
      <c r="E12" s="91">
        <v>546544.52</v>
      </c>
      <c r="F12" s="91">
        <v>792400</v>
      </c>
      <c r="G12" s="89">
        <f>'Opći dio'!F30</f>
        <v>765527</v>
      </c>
      <c r="H12" s="158">
        <f>'Opći dio'!G30</f>
        <v>765366</v>
      </c>
      <c r="I12" s="158">
        <f>'Opći dio'!H30</f>
        <v>744629.00450000004</v>
      </c>
      <c r="J12" s="90">
        <f t="shared" si="1"/>
        <v>144.9836145095737</v>
      </c>
      <c r="K12" s="90">
        <f t="shared" si="0"/>
        <v>96.608657243816253</v>
      </c>
      <c r="L12" s="90">
        <f t="shared" si="0"/>
        <v>99.978968736569712</v>
      </c>
      <c r="M12" s="90">
        <f t="shared" si="0"/>
        <v>97.290577906517925</v>
      </c>
    </row>
    <row r="13" spans="1:1025" ht="27" customHeight="1">
      <c r="A13" s="5">
        <v>4</v>
      </c>
      <c r="B13" s="351" t="s">
        <v>7</v>
      </c>
      <c r="C13" s="351"/>
      <c r="D13" s="351"/>
      <c r="E13" s="91">
        <v>489991.74</v>
      </c>
      <c r="F13" s="91">
        <v>1467200</v>
      </c>
      <c r="G13" s="89">
        <f>'Opći dio'!F53</f>
        <v>1397910</v>
      </c>
      <c r="H13" s="158">
        <f>'Opći dio'!G53</f>
        <v>1317801.94</v>
      </c>
      <c r="I13" s="158">
        <f>'Opći dio'!H53</f>
        <v>1306279.79</v>
      </c>
      <c r="J13" s="90">
        <f t="shared" si="1"/>
        <v>299.43361902386357</v>
      </c>
      <c r="K13" s="90">
        <f t="shared" si="0"/>
        <v>95.277399127589973</v>
      </c>
      <c r="L13" s="90">
        <f t="shared" si="0"/>
        <v>94.269440808063464</v>
      </c>
      <c r="M13" s="90">
        <f t="shared" si="0"/>
        <v>99.125653889992009</v>
      </c>
    </row>
    <row r="14" spans="1:1025" ht="15" customHeight="1">
      <c r="A14" s="6"/>
      <c r="B14" s="352" t="s">
        <v>8</v>
      </c>
      <c r="C14" s="352"/>
      <c r="D14" s="352"/>
      <c r="E14" s="92">
        <f>SUM(E12:E13)</f>
        <v>1036536.26</v>
      </c>
      <c r="F14" s="92">
        <v>2259600</v>
      </c>
      <c r="G14" s="93">
        <f>SUM(G12:G13)</f>
        <v>2163437</v>
      </c>
      <c r="H14" s="159">
        <f t="shared" ref="H14:I14" si="3">SUM(H12:H13)</f>
        <v>2083167.94</v>
      </c>
      <c r="I14" s="159">
        <f t="shared" si="3"/>
        <v>2050908.7945000001</v>
      </c>
      <c r="J14" s="94">
        <f t="shared" si="1"/>
        <v>217.99526820219489</v>
      </c>
      <c r="K14" s="94">
        <f t="shared" si="0"/>
        <v>95.744246769339696</v>
      </c>
      <c r="L14" s="94">
        <f t="shared" si="0"/>
        <v>96.28974358855838</v>
      </c>
      <c r="M14" s="94">
        <f t="shared" si="0"/>
        <v>98.451438077527257</v>
      </c>
    </row>
    <row r="15" spans="1:1025" ht="11.85" customHeight="1">
      <c r="A15" s="4"/>
      <c r="B15" s="354" t="s">
        <v>263</v>
      </c>
      <c r="C15" s="354"/>
      <c r="D15" s="354"/>
      <c r="E15" s="91">
        <f>E11-E14</f>
        <v>-17256.819999999949</v>
      </c>
      <c r="F15" s="91">
        <v>-51440</v>
      </c>
      <c r="G15" s="89">
        <f>SUM(G11-G14)</f>
        <v>-114577.57750000013</v>
      </c>
      <c r="H15" s="158">
        <f t="shared" ref="H15:I15" si="4">SUM(H11-H14)</f>
        <v>-33284.087788750185</v>
      </c>
      <c r="I15" s="158">
        <f t="shared" si="4"/>
        <v>-3.6264490336179733E-4</v>
      </c>
      <c r="J15" s="90">
        <f t="shared" si="1"/>
        <v>298.08504695534953</v>
      </c>
      <c r="K15" s="90">
        <f t="shared" si="0"/>
        <v>222.74023619751193</v>
      </c>
      <c r="L15" s="90">
        <f t="shared" si="0"/>
        <v>29.049390391195995</v>
      </c>
      <c r="M15" s="90">
        <v>0</v>
      </c>
    </row>
    <row r="16" spans="1:1025" ht="23.1" customHeight="1">
      <c r="A16" s="4"/>
      <c r="B16" s="353"/>
      <c r="C16" s="353"/>
      <c r="D16" s="353"/>
      <c r="E16" s="91"/>
      <c r="F16" s="91"/>
      <c r="G16" s="89"/>
      <c r="H16" s="158"/>
      <c r="I16" s="158"/>
      <c r="J16" s="88"/>
      <c r="K16" s="88"/>
      <c r="L16" s="88"/>
      <c r="M16" s="88"/>
    </row>
    <row r="17" spans="1:13">
      <c r="A17" s="354" t="s">
        <v>9</v>
      </c>
      <c r="B17" s="354"/>
      <c r="C17" s="354"/>
      <c r="D17" s="354"/>
      <c r="E17" s="91"/>
      <c r="F17" s="91"/>
      <c r="G17" s="89"/>
      <c r="H17" s="158"/>
      <c r="I17" s="158"/>
      <c r="J17" s="88"/>
      <c r="K17" s="88"/>
      <c r="L17" s="88"/>
      <c r="M17" s="88"/>
    </row>
    <row r="18" spans="1:13" ht="24" customHeight="1">
      <c r="A18" s="5">
        <v>8</v>
      </c>
      <c r="B18" s="351" t="s">
        <v>10</v>
      </c>
      <c r="C18" s="351"/>
      <c r="D18" s="351"/>
      <c r="E18" s="91">
        <v>15275.21</v>
      </c>
      <c r="F18" s="91">
        <v>0</v>
      </c>
      <c r="G18" s="89">
        <v>0</v>
      </c>
      <c r="H18" s="158">
        <v>0</v>
      </c>
      <c r="I18" s="158">
        <v>0</v>
      </c>
      <c r="J18" s="88">
        <v>0</v>
      </c>
      <c r="K18" s="88">
        <v>0</v>
      </c>
      <c r="L18" s="88">
        <v>0</v>
      </c>
      <c r="M18" s="88">
        <v>0</v>
      </c>
    </row>
    <row r="19" spans="1:13" ht="24" customHeight="1">
      <c r="A19" s="5">
        <v>5</v>
      </c>
      <c r="B19" s="351" t="s">
        <v>11</v>
      </c>
      <c r="C19" s="351"/>
      <c r="D19" s="351"/>
      <c r="E19" s="91">
        <v>24345.5</v>
      </c>
      <c r="F19" s="91">
        <v>0</v>
      </c>
      <c r="G19" s="89">
        <v>0</v>
      </c>
      <c r="H19" s="158">
        <v>0</v>
      </c>
      <c r="I19" s="158">
        <v>0</v>
      </c>
      <c r="J19" s="88">
        <v>0</v>
      </c>
      <c r="K19" s="88">
        <v>0</v>
      </c>
      <c r="L19" s="88">
        <v>0</v>
      </c>
      <c r="M19" s="88">
        <v>0</v>
      </c>
    </row>
    <row r="20" spans="1:13">
      <c r="A20" s="6"/>
      <c r="B20" s="352" t="s">
        <v>12</v>
      </c>
      <c r="C20" s="352"/>
      <c r="D20" s="352"/>
      <c r="E20" s="92">
        <f>E18-E19</f>
        <v>-9070.2900000000009</v>
      </c>
      <c r="F20" s="92">
        <f t="shared" ref="F20:I20" si="5">F18-F19</f>
        <v>0</v>
      </c>
      <c r="G20" s="93">
        <f t="shared" si="5"/>
        <v>0</v>
      </c>
      <c r="H20" s="159">
        <f t="shared" si="5"/>
        <v>0</v>
      </c>
      <c r="I20" s="159">
        <f t="shared" si="5"/>
        <v>0</v>
      </c>
      <c r="J20" s="95">
        <v>0</v>
      </c>
      <c r="K20" s="95">
        <v>0</v>
      </c>
      <c r="L20" s="95">
        <v>0</v>
      </c>
      <c r="M20" s="95">
        <v>0</v>
      </c>
    </row>
    <row r="21" spans="1:13">
      <c r="A21" s="4"/>
      <c r="B21" s="353"/>
      <c r="C21" s="353"/>
      <c r="D21" s="353"/>
      <c r="E21" s="91"/>
      <c r="F21" s="91"/>
      <c r="G21" s="89"/>
      <c r="H21" s="158"/>
      <c r="I21" s="158"/>
      <c r="J21" s="88"/>
      <c r="K21" s="88"/>
      <c r="L21" s="88"/>
      <c r="M21" s="88"/>
    </row>
    <row r="22" spans="1:13" ht="25.5" customHeight="1">
      <c r="A22" s="354" t="s">
        <v>13</v>
      </c>
      <c r="B22" s="354"/>
      <c r="C22" s="354"/>
      <c r="D22" s="354"/>
      <c r="E22" s="91">
        <v>225628.77</v>
      </c>
      <c r="F22" s="91">
        <v>199301.67</v>
      </c>
      <c r="G22" s="89">
        <f>F24</f>
        <v>147861.67000000001</v>
      </c>
      <c r="H22" s="158">
        <f>G24</f>
        <v>33284.092499999882</v>
      </c>
      <c r="I22" s="158">
        <f>H24</f>
        <v>4.711249697720632E-3</v>
      </c>
      <c r="J22" s="88">
        <f t="shared" si="1"/>
        <v>88.331674192081095</v>
      </c>
      <c r="K22" s="88">
        <f t="shared" si="0"/>
        <v>74.189880094833129</v>
      </c>
      <c r="L22" s="88">
        <f t="shared" si="0"/>
        <v>22.510291206639206</v>
      </c>
      <c r="M22" s="88">
        <f t="shared" si="0"/>
        <v>1.415465870887316E-5</v>
      </c>
    </row>
    <row r="23" spans="1:13" ht="15" customHeight="1">
      <c r="A23" s="7">
        <v>9</v>
      </c>
      <c r="B23" s="352" t="s">
        <v>14</v>
      </c>
      <c r="C23" s="352"/>
      <c r="D23" s="352"/>
      <c r="E23" s="92"/>
      <c r="F23" s="92"/>
      <c r="G23" s="93"/>
      <c r="H23" s="159"/>
      <c r="I23" s="159"/>
      <c r="J23" s="95"/>
      <c r="K23" s="95"/>
      <c r="L23" s="95"/>
      <c r="M23" s="95"/>
    </row>
    <row r="24" spans="1:13" ht="21.75" customHeight="1">
      <c r="A24" s="8"/>
      <c r="B24" s="355" t="s">
        <v>15</v>
      </c>
      <c r="C24" s="355"/>
      <c r="D24" s="355"/>
      <c r="E24" s="96">
        <f>E22+E15+E20</f>
        <v>199301.66000000003</v>
      </c>
      <c r="F24" s="96">
        <f t="shared" ref="F24:I24" si="6">F22+F15+F20</f>
        <v>147861.67000000001</v>
      </c>
      <c r="G24" s="96">
        <f>G22+G15+G20</f>
        <v>33284.092499999882</v>
      </c>
      <c r="H24" s="160">
        <f t="shared" si="6"/>
        <v>4.711249697720632E-3</v>
      </c>
      <c r="I24" s="160">
        <f t="shared" si="6"/>
        <v>4.3486047943588346E-3</v>
      </c>
      <c r="J24" s="88">
        <f t="shared" si="1"/>
        <v>74.189883817324954</v>
      </c>
      <c r="K24" s="88">
        <f>G24/F24*100</f>
        <v>22.510291206639206</v>
      </c>
      <c r="L24" s="88">
        <f>H24/G24*100</f>
        <v>1.415465870887316E-5</v>
      </c>
      <c r="M24" s="88">
        <v>0</v>
      </c>
    </row>
    <row r="25" spans="1:13" ht="15" customHeight="1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214"/>
      <c r="M25" s="214"/>
    </row>
    <row r="26" spans="1:13" ht="14.25">
      <c r="A26" s="349" t="s">
        <v>16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215"/>
      <c r="M26" s="215"/>
    </row>
    <row r="27" spans="1:13" ht="14.25">
      <c r="A27" s="350" t="s">
        <v>307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12"/>
      <c r="M27" s="12"/>
    </row>
  </sheetData>
  <mergeCells count="27">
    <mergeCell ref="B6:D6"/>
    <mergeCell ref="A1:K1"/>
    <mergeCell ref="A2:G2"/>
    <mergeCell ref="A3:K3"/>
    <mergeCell ref="A4:K4"/>
    <mergeCell ref="A5:G5"/>
    <mergeCell ref="B18:D18"/>
    <mergeCell ref="B7:D7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A25:K25"/>
    <mergeCell ref="A26:K26"/>
    <mergeCell ref="A27:K27"/>
    <mergeCell ref="B19:D19"/>
    <mergeCell ref="B20:D20"/>
    <mergeCell ref="B21:D21"/>
    <mergeCell ref="A22:D22"/>
    <mergeCell ref="B23:D23"/>
    <mergeCell ref="B24:D24"/>
  </mergeCells>
  <pageMargins left="0.51181102362204722" right="0.51181102362204722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view="pageLayout" topLeftCell="A67" zoomScaleNormal="100" workbookViewId="0">
      <selection activeCell="M5" sqref="M5"/>
    </sheetView>
  </sheetViews>
  <sheetFormatPr defaultRowHeight="15" customHeight="1"/>
  <cols>
    <col min="1" max="2" width="8.125" customWidth="1"/>
    <col min="3" max="3" width="39.875" customWidth="1"/>
    <col min="4" max="4" width="8.25" style="71" customWidth="1"/>
    <col min="5" max="5" width="9.25" style="71" customWidth="1"/>
    <col min="6" max="6" width="8.25" style="173" customWidth="1"/>
    <col min="7" max="7" width="8.75" style="174" customWidth="1"/>
    <col min="8" max="8" width="8" style="174" customWidth="1"/>
    <col min="9" max="9" width="3.5" style="78" customWidth="1"/>
    <col min="10" max="12" width="3.75" style="78" customWidth="1"/>
    <col min="13" max="1026" width="8.125" customWidth="1"/>
  </cols>
  <sheetData>
    <row r="1" spans="1:12" ht="17.25">
      <c r="A1" s="10" t="s">
        <v>308</v>
      </c>
      <c r="B1" s="13"/>
      <c r="C1" s="13"/>
      <c r="F1" s="161"/>
      <c r="G1" s="162"/>
      <c r="H1" s="162"/>
      <c r="I1" s="74"/>
      <c r="J1" s="74"/>
      <c r="K1" s="74"/>
      <c r="L1" s="74"/>
    </row>
    <row r="2" spans="1:12" ht="15.75">
      <c r="A2" s="371" t="s">
        <v>309</v>
      </c>
      <c r="B2" s="371"/>
      <c r="C2" s="371"/>
      <c r="D2" s="371"/>
      <c r="E2" s="371"/>
      <c r="F2" s="371"/>
      <c r="G2" s="371"/>
      <c r="H2" s="371"/>
      <c r="I2" s="371"/>
      <c r="J2" s="371"/>
      <c r="K2" s="14"/>
      <c r="L2" s="14"/>
    </row>
    <row r="3" spans="1:12" ht="15.75">
      <c r="A3" s="14" t="s">
        <v>310</v>
      </c>
      <c r="B3" s="13"/>
      <c r="C3" s="13"/>
      <c r="F3" s="161"/>
      <c r="G3" s="162"/>
      <c r="H3" s="162"/>
      <c r="I3" s="74"/>
      <c r="J3" s="74"/>
      <c r="K3" s="74"/>
      <c r="L3" s="74"/>
    </row>
    <row r="4" spans="1:12" ht="15.75">
      <c r="A4" s="372" t="s">
        <v>311</v>
      </c>
      <c r="B4" s="372"/>
      <c r="C4" s="372"/>
      <c r="F4" s="161"/>
      <c r="G4" s="162"/>
      <c r="H4" s="162"/>
      <c r="I4" s="74"/>
      <c r="J4" s="74"/>
      <c r="K4" s="74"/>
      <c r="L4" s="74"/>
    </row>
    <row r="5" spans="1:12" ht="31.5">
      <c r="A5" s="15" t="s">
        <v>175</v>
      </c>
      <c r="B5" s="373" t="s">
        <v>174</v>
      </c>
      <c r="C5" s="373"/>
      <c r="D5" s="73" t="s">
        <v>286</v>
      </c>
      <c r="E5" s="73" t="s">
        <v>287</v>
      </c>
      <c r="F5" s="163" t="s">
        <v>288</v>
      </c>
      <c r="G5" s="164" t="s">
        <v>264</v>
      </c>
      <c r="H5" s="164" t="s">
        <v>289</v>
      </c>
      <c r="I5" s="16" t="s">
        <v>275</v>
      </c>
      <c r="J5" s="16" t="s">
        <v>276</v>
      </c>
      <c r="K5" s="16" t="s">
        <v>271</v>
      </c>
      <c r="L5" s="16" t="s">
        <v>272</v>
      </c>
    </row>
    <row r="6" spans="1:12" ht="15" customHeight="1">
      <c r="A6" s="374" t="s">
        <v>17</v>
      </c>
      <c r="B6" s="374"/>
      <c r="C6" s="374"/>
      <c r="D6" s="374"/>
      <c r="E6" s="374"/>
      <c r="F6" s="374"/>
      <c r="G6" s="374"/>
      <c r="H6" s="374"/>
      <c r="I6" s="374"/>
      <c r="J6" s="374"/>
      <c r="K6" s="24"/>
      <c r="L6" s="24"/>
    </row>
    <row r="7" spans="1:12" ht="15" customHeight="1">
      <c r="A7" s="4"/>
      <c r="B7" s="375"/>
      <c r="C7" s="375"/>
      <c r="D7" s="85">
        <v>1</v>
      </c>
      <c r="E7" s="85">
        <v>2</v>
      </c>
      <c r="F7" s="210">
        <v>3</v>
      </c>
      <c r="G7" s="211">
        <v>4</v>
      </c>
      <c r="H7" s="211">
        <v>5</v>
      </c>
      <c r="I7" s="75">
        <v>6</v>
      </c>
      <c r="J7" s="75">
        <v>7</v>
      </c>
      <c r="K7" s="75">
        <v>8</v>
      </c>
      <c r="L7" s="75">
        <v>9</v>
      </c>
    </row>
    <row r="8" spans="1:12" ht="15.75" customHeight="1">
      <c r="A8" s="17">
        <v>6</v>
      </c>
      <c r="B8" s="376" t="s">
        <v>173</v>
      </c>
      <c r="C8" s="376"/>
      <c r="D8" s="213">
        <v>932227.68</v>
      </c>
      <c r="E8" s="213">
        <v>2128510</v>
      </c>
      <c r="F8" s="165">
        <f>SUM(F9,F13,F17,F20)</f>
        <v>1963209.4224999999</v>
      </c>
      <c r="G8" s="166">
        <f t="shared" ref="G8:H8" si="0">SUM(G9,G13,G17,G20)</f>
        <v>1964191.0272112498</v>
      </c>
      <c r="H8" s="166">
        <f t="shared" si="0"/>
        <v>1965173.1227248551</v>
      </c>
      <c r="I8" s="76">
        <f>E8/D8*100</f>
        <v>228.3251233218048</v>
      </c>
      <c r="J8" s="76">
        <f t="shared" ref="J8:L23" si="1">F8/E8*100</f>
        <v>92.23397693691831</v>
      </c>
      <c r="K8" s="76">
        <f t="shared" si="1"/>
        <v>100.05</v>
      </c>
      <c r="L8" s="76">
        <f t="shared" si="1"/>
        <v>100.04999999999997</v>
      </c>
    </row>
    <row r="9" spans="1:12" ht="14.1" customHeight="1">
      <c r="A9" s="18">
        <v>61</v>
      </c>
      <c r="B9" s="361" t="s">
        <v>283</v>
      </c>
      <c r="C9" s="361"/>
      <c r="D9" s="212">
        <v>159333.84</v>
      </c>
      <c r="E9" s="212">
        <v>617025</v>
      </c>
      <c r="F9" s="167">
        <f>SUM(F10:F12)</f>
        <v>617324.72249999992</v>
      </c>
      <c r="G9" s="168">
        <f t="shared" ref="G9:H9" si="2">SUM(G10:G12)</f>
        <v>617633.38486124994</v>
      </c>
      <c r="H9" s="168">
        <f t="shared" si="2"/>
        <v>617942.20155368047</v>
      </c>
      <c r="I9" s="20">
        <f t="shared" ref="I9:I31" si="3">E9/D9*100</f>
        <v>387.25295266843506</v>
      </c>
      <c r="J9" s="20">
        <f t="shared" si="1"/>
        <v>100.04857542238967</v>
      </c>
      <c r="K9" s="20">
        <f t="shared" si="1"/>
        <v>100.05</v>
      </c>
      <c r="L9" s="20">
        <f t="shared" si="1"/>
        <v>100.05</v>
      </c>
    </row>
    <row r="10" spans="1:12" ht="14.1" customHeight="1">
      <c r="A10" s="5">
        <v>611</v>
      </c>
      <c r="B10" s="360" t="s">
        <v>282</v>
      </c>
      <c r="C10" s="360"/>
      <c r="D10" s="97">
        <v>126648.53</v>
      </c>
      <c r="E10" s="97">
        <v>599445</v>
      </c>
      <c r="F10" s="169">
        <f>E10*100.05%</f>
        <v>599744.72249999992</v>
      </c>
      <c r="G10" s="169">
        <f t="shared" ref="G10:H10" si="4">F10*100.05%</f>
        <v>600044.59486124991</v>
      </c>
      <c r="H10" s="169">
        <f t="shared" si="4"/>
        <v>600344.61715868046</v>
      </c>
      <c r="I10" s="19">
        <f t="shared" si="3"/>
        <v>473.31382369775633</v>
      </c>
      <c r="J10" s="19">
        <f t="shared" si="1"/>
        <v>100.05</v>
      </c>
      <c r="K10" s="19">
        <f t="shared" si="1"/>
        <v>100.05</v>
      </c>
      <c r="L10" s="19">
        <f t="shared" si="1"/>
        <v>100.05</v>
      </c>
    </row>
    <row r="11" spans="1:12" ht="14.1" customHeight="1">
      <c r="A11" s="5">
        <v>613</v>
      </c>
      <c r="B11" s="360" t="s">
        <v>281</v>
      </c>
      <c r="C11" s="360"/>
      <c r="D11" s="97">
        <v>29677.73</v>
      </c>
      <c r="E11" s="97">
        <v>16250</v>
      </c>
      <c r="F11" s="169">
        <v>16250</v>
      </c>
      <c r="G11" s="170">
        <f t="shared" ref="G11:H11" si="5">F11*100.05%</f>
        <v>16258.125</v>
      </c>
      <c r="H11" s="170">
        <f t="shared" si="5"/>
        <v>16266.254062499998</v>
      </c>
      <c r="I11" s="19">
        <f t="shared" si="3"/>
        <v>54.754861642046073</v>
      </c>
      <c r="J11" s="19">
        <f t="shared" si="1"/>
        <v>100</v>
      </c>
      <c r="K11" s="19">
        <f t="shared" si="1"/>
        <v>100.05</v>
      </c>
      <c r="L11" s="19">
        <f t="shared" si="1"/>
        <v>100.05</v>
      </c>
    </row>
    <row r="12" spans="1:12" ht="14.1" customHeight="1">
      <c r="A12" s="5">
        <v>614</v>
      </c>
      <c r="B12" s="360" t="s">
        <v>18</v>
      </c>
      <c r="C12" s="360"/>
      <c r="D12" s="97">
        <v>3007.59</v>
      </c>
      <c r="E12" s="97">
        <v>1330</v>
      </c>
      <c r="F12" s="169">
        <v>1330</v>
      </c>
      <c r="G12" s="170">
        <f t="shared" ref="G12:H12" si="6">F12*100.05%</f>
        <v>1330.665</v>
      </c>
      <c r="H12" s="170">
        <f t="shared" si="6"/>
        <v>1331.3303324999999</v>
      </c>
      <c r="I12" s="19">
        <f t="shared" si="3"/>
        <v>44.22145305709887</v>
      </c>
      <c r="J12" s="19">
        <f t="shared" si="1"/>
        <v>100</v>
      </c>
      <c r="K12" s="19">
        <f t="shared" si="1"/>
        <v>100.05</v>
      </c>
      <c r="L12" s="19">
        <f t="shared" si="1"/>
        <v>100.05</v>
      </c>
    </row>
    <row r="13" spans="1:12" ht="14.1" customHeight="1">
      <c r="A13" s="18">
        <v>63</v>
      </c>
      <c r="B13" s="361" t="s">
        <v>171</v>
      </c>
      <c r="C13" s="361"/>
      <c r="D13" s="212">
        <v>580793.84</v>
      </c>
      <c r="E13" s="212">
        <v>1232130</v>
      </c>
      <c r="F13" s="167">
        <f>SUM(F14:F16)</f>
        <v>1056529.7</v>
      </c>
      <c r="G13" s="168">
        <f t="shared" ref="G13:H13" si="7">F13*100.05%</f>
        <v>1057057.9648499999</v>
      </c>
      <c r="H13" s="168">
        <f t="shared" si="7"/>
        <v>1057586.4938324247</v>
      </c>
      <c r="I13" s="20">
        <f t="shared" si="3"/>
        <v>212.14584507301248</v>
      </c>
      <c r="J13" s="20">
        <f t="shared" si="1"/>
        <v>85.748232735182157</v>
      </c>
      <c r="K13" s="20">
        <f t="shared" si="1"/>
        <v>100.05</v>
      </c>
      <c r="L13" s="20">
        <f t="shared" si="1"/>
        <v>100.05</v>
      </c>
    </row>
    <row r="14" spans="1:12" ht="14.1" customHeight="1">
      <c r="A14" s="5">
        <v>633</v>
      </c>
      <c r="B14" s="360" t="s">
        <v>172</v>
      </c>
      <c r="C14" s="360"/>
      <c r="D14" s="97">
        <v>141422.95000000001</v>
      </c>
      <c r="E14" s="97">
        <v>146900</v>
      </c>
      <c r="F14" s="169">
        <v>150150</v>
      </c>
      <c r="G14" s="170">
        <f t="shared" ref="G14:H14" si="8">F14*100.05%</f>
        <v>150225.07499999998</v>
      </c>
      <c r="H14" s="170">
        <f t="shared" si="8"/>
        <v>150300.18753749997</v>
      </c>
      <c r="I14" s="19">
        <f t="shared" si="3"/>
        <v>103.87281555079993</v>
      </c>
      <c r="J14" s="19">
        <f t="shared" si="1"/>
        <v>102.21238938053096</v>
      </c>
      <c r="K14" s="19">
        <f t="shared" si="1"/>
        <v>100.05</v>
      </c>
      <c r="L14" s="19">
        <f t="shared" si="1"/>
        <v>100.05</v>
      </c>
    </row>
    <row r="15" spans="1:12" ht="14.1" customHeight="1">
      <c r="A15" s="5">
        <v>634</v>
      </c>
      <c r="B15" s="360" t="s">
        <v>262</v>
      </c>
      <c r="C15" s="360"/>
      <c r="D15" s="97">
        <v>39370.89</v>
      </c>
      <c r="E15" s="97">
        <v>75230</v>
      </c>
      <c r="F15" s="169">
        <v>110457.7</v>
      </c>
      <c r="G15" s="170">
        <f t="shared" ref="G15:H15" si="9">F15*100.05%</f>
        <v>110512.92885</v>
      </c>
      <c r="H15" s="169">
        <f t="shared" si="9"/>
        <v>110568.18531442499</v>
      </c>
      <c r="I15" s="19">
        <f t="shared" si="3"/>
        <v>191.08026260010885</v>
      </c>
      <c r="J15" s="19">
        <f t="shared" si="1"/>
        <v>146.82666489432407</v>
      </c>
      <c r="K15" s="19">
        <f t="shared" si="1"/>
        <v>100.05</v>
      </c>
      <c r="L15" s="19">
        <f t="shared" si="1"/>
        <v>100.05</v>
      </c>
    </row>
    <row r="16" spans="1:12" ht="14.1" customHeight="1">
      <c r="A16" s="5">
        <v>638</v>
      </c>
      <c r="B16" s="370" t="s">
        <v>19</v>
      </c>
      <c r="C16" s="370"/>
      <c r="D16" s="98">
        <v>400000</v>
      </c>
      <c r="E16" s="98">
        <v>1010000</v>
      </c>
      <c r="F16" s="169">
        <v>795922</v>
      </c>
      <c r="G16" s="170">
        <f t="shared" ref="G16:H16" si="10">F16*100.05%</f>
        <v>796319.96100000001</v>
      </c>
      <c r="H16" s="170">
        <f t="shared" si="10"/>
        <v>796718.12098050001</v>
      </c>
      <c r="I16" s="19">
        <f t="shared" si="3"/>
        <v>252.5</v>
      </c>
      <c r="J16" s="19">
        <f t="shared" si="1"/>
        <v>78.804158415841584</v>
      </c>
      <c r="K16" s="19">
        <f t="shared" si="1"/>
        <v>100.05</v>
      </c>
      <c r="L16" s="19">
        <f t="shared" si="1"/>
        <v>100.05</v>
      </c>
    </row>
    <row r="17" spans="1:12" ht="14.1" customHeight="1">
      <c r="A17" s="18">
        <v>64</v>
      </c>
      <c r="B17" s="361" t="s">
        <v>20</v>
      </c>
      <c r="C17" s="361"/>
      <c r="D17" s="212">
        <v>69934.350000000006</v>
      </c>
      <c r="E17" s="212">
        <v>170930</v>
      </c>
      <c r="F17" s="167">
        <f>SUM(F18:F19)</f>
        <v>170930</v>
      </c>
      <c r="G17" s="168">
        <f t="shared" ref="G17:H17" si="11">F17*100.05%</f>
        <v>171015.465</v>
      </c>
      <c r="H17" s="168">
        <f t="shared" si="11"/>
        <v>171100.9727325</v>
      </c>
      <c r="I17" s="20">
        <f t="shared" si="3"/>
        <v>244.41494058356156</v>
      </c>
      <c r="J17" s="20">
        <f t="shared" si="1"/>
        <v>100</v>
      </c>
      <c r="K17" s="20">
        <f t="shared" si="1"/>
        <v>100.05</v>
      </c>
      <c r="L17" s="20">
        <f t="shared" si="1"/>
        <v>100.05</v>
      </c>
    </row>
    <row r="18" spans="1:12" ht="14.1" customHeight="1">
      <c r="A18" s="5">
        <v>641</v>
      </c>
      <c r="B18" s="360" t="s">
        <v>21</v>
      </c>
      <c r="C18" s="360"/>
      <c r="D18" s="97">
        <v>1.25</v>
      </c>
      <c r="E18" s="97">
        <v>54000</v>
      </c>
      <c r="F18" s="169">
        <v>54000</v>
      </c>
      <c r="G18" s="170">
        <f t="shared" ref="G18:H18" si="12">F18*100.05%</f>
        <v>54027</v>
      </c>
      <c r="H18" s="170">
        <f t="shared" si="12"/>
        <v>54054.013499999994</v>
      </c>
      <c r="I18" s="19">
        <f t="shared" si="3"/>
        <v>4320000</v>
      </c>
      <c r="J18" s="19">
        <f t="shared" si="1"/>
        <v>100</v>
      </c>
      <c r="K18" s="19">
        <f t="shared" si="1"/>
        <v>100.05</v>
      </c>
      <c r="L18" s="19">
        <f t="shared" si="1"/>
        <v>100.05</v>
      </c>
    </row>
    <row r="19" spans="1:12" ht="14.1" customHeight="1">
      <c r="A19" s="5">
        <v>642</v>
      </c>
      <c r="B19" s="360" t="s">
        <v>22</v>
      </c>
      <c r="C19" s="360"/>
      <c r="D19" s="97">
        <v>69933.11</v>
      </c>
      <c r="E19" s="97">
        <v>116930</v>
      </c>
      <c r="F19" s="169">
        <v>116930</v>
      </c>
      <c r="G19" s="170">
        <f t="shared" ref="G19:H19" si="13">F19*100.05%</f>
        <v>116988.465</v>
      </c>
      <c r="H19" s="170">
        <f t="shared" si="13"/>
        <v>117046.95923249998</v>
      </c>
      <c r="I19" s="19">
        <f t="shared" si="3"/>
        <v>167.20263120001385</v>
      </c>
      <c r="J19" s="19">
        <f t="shared" si="1"/>
        <v>100</v>
      </c>
      <c r="K19" s="19">
        <f t="shared" si="1"/>
        <v>100.05</v>
      </c>
      <c r="L19" s="19">
        <f t="shared" si="1"/>
        <v>100.05</v>
      </c>
    </row>
    <row r="20" spans="1:12" ht="14.1" customHeight="1">
      <c r="A20" s="18">
        <v>65</v>
      </c>
      <c r="B20" s="361" t="s">
        <v>23</v>
      </c>
      <c r="C20" s="361"/>
      <c r="D20" s="212">
        <v>122165.64</v>
      </c>
      <c r="E20" s="212">
        <v>108425</v>
      </c>
      <c r="F20" s="167">
        <f>SUM(F21:F23)</f>
        <v>118425</v>
      </c>
      <c r="G20" s="168">
        <f t="shared" ref="G20:H20" si="14">F20*100.05%</f>
        <v>118484.21249999999</v>
      </c>
      <c r="H20" s="168">
        <f t="shared" si="14"/>
        <v>118543.45460624999</v>
      </c>
      <c r="I20" s="20">
        <f t="shared" si="3"/>
        <v>88.752451180217278</v>
      </c>
      <c r="J20" s="20">
        <f t="shared" si="1"/>
        <v>109.22296518330643</v>
      </c>
      <c r="K20" s="20">
        <f t="shared" si="1"/>
        <v>100.05</v>
      </c>
      <c r="L20" s="20">
        <f t="shared" si="1"/>
        <v>100.05</v>
      </c>
    </row>
    <row r="21" spans="1:12" ht="14.1" customHeight="1">
      <c r="A21" s="5">
        <v>651</v>
      </c>
      <c r="B21" s="360" t="s">
        <v>24</v>
      </c>
      <c r="C21" s="360"/>
      <c r="D21" s="97">
        <v>477.8</v>
      </c>
      <c r="E21" s="97">
        <v>11000</v>
      </c>
      <c r="F21" s="169">
        <v>11000</v>
      </c>
      <c r="G21" s="170">
        <f t="shared" ref="G21:H21" si="15">F21*100.05%</f>
        <v>11005.5</v>
      </c>
      <c r="H21" s="170">
        <f t="shared" si="15"/>
        <v>11011.00275</v>
      </c>
      <c r="I21" s="19">
        <f t="shared" si="3"/>
        <v>2302.2185014650481</v>
      </c>
      <c r="J21" s="19">
        <f t="shared" si="1"/>
        <v>100</v>
      </c>
      <c r="K21" s="19">
        <f t="shared" si="1"/>
        <v>100.05</v>
      </c>
      <c r="L21" s="19">
        <f t="shared" si="1"/>
        <v>100.05</v>
      </c>
    </row>
    <row r="22" spans="1:12" ht="14.1" customHeight="1">
      <c r="A22" s="5">
        <v>652</v>
      </c>
      <c r="B22" s="360" t="s">
        <v>25</v>
      </c>
      <c r="C22" s="360"/>
      <c r="D22" s="97">
        <v>105445.29</v>
      </c>
      <c r="E22" s="97">
        <v>76425</v>
      </c>
      <c r="F22" s="169">
        <v>86425</v>
      </c>
      <c r="G22" s="170">
        <f t="shared" ref="G22:H22" si="16">F22*100.05%</f>
        <v>86468.212499999994</v>
      </c>
      <c r="H22" s="170">
        <f t="shared" si="16"/>
        <v>86511.446606249985</v>
      </c>
      <c r="I22" s="19">
        <f t="shared" si="3"/>
        <v>72.478343982931818</v>
      </c>
      <c r="J22" s="19">
        <f t="shared" si="1"/>
        <v>113.08472358521426</v>
      </c>
      <c r="K22" s="19">
        <f t="shared" si="1"/>
        <v>100.05</v>
      </c>
      <c r="L22" s="19">
        <f t="shared" si="1"/>
        <v>100.05</v>
      </c>
    </row>
    <row r="23" spans="1:12" ht="14.1" customHeight="1">
      <c r="A23" s="5">
        <v>653</v>
      </c>
      <c r="B23" s="360" t="s">
        <v>26</v>
      </c>
      <c r="C23" s="360"/>
      <c r="D23" s="97">
        <v>16242.55</v>
      </c>
      <c r="E23" s="97">
        <v>21000</v>
      </c>
      <c r="F23" s="169">
        <v>21000</v>
      </c>
      <c r="G23" s="170">
        <f t="shared" ref="G23:H23" si="17">F23*100.05%</f>
        <v>21010.5</v>
      </c>
      <c r="H23" s="170">
        <f t="shared" si="17"/>
        <v>21021.005249999998</v>
      </c>
      <c r="I23" s="19">
        <f t="shared" si="3"/>
        <v>129.29004374313146</v>
      </c>
      <c r="J23" s="19">
        <f t="shared" si="1"/>
        <v>100</v>
      </c>
      <c r="K23" s="19">
        <f t="shared" si="1"/>
        <v>100.05</v>
      </c>
      <c r="L23" s="19">
        <f t="shared" si="1"/>
        <v>100.05</v>
      </c>
    </row>
    <row r="24" spans="1:12" ht="14.1" customHeight="1">
      <c r="A24" s="365" t="s">
        <v>27</v>
      </c>
      <c r="B24" s="365"/>
      <c r="C24" s="365"/>
      <c r="D24" s="365"/>
      <c r="E24" s="365"/>
      <c r="F24" s="365"/>
      <c r="G24" s="365"/>
      <c r="H24" s="365"/>
      <c r="I24" s="365"/>
      <c r="J24" s="365"/>
      <c r="K24" s="25"/>
      <c r="L24" s="25"/>
    </row>
    <row r="25" spans="1:12" ht="14.1" customHeight="1">
      <c r="A25" s="21">
        <v>7</v>
      </c>
      <c r="B25" s="366" t="s">
        <v>28</v>
      </c>
      <c r="C25" s="366"/>
      <c r="D25" s="213">
        <v>87051.76</v>
      </c>
      <c r="E25" s="213">
        <v>79650</v>
      </c>
      <c r="F25" s="171">
        <f>F26</f>
        <v>85650</v>
      </c>
      <c r="G25" s="172">
        <f t="shared" ref="G25:H25" si="18">G26</f>
        <v>85692.824999999997</v>
      </c>
      <c r="H25" s="172">
        <f t="shared" si="18"/>
        <v>85735.671412499985</v>
      </c>
      <c r="I25" s="77">
        <f t="shared" si="3"/>
        <v>91.497288509732613</v>
      </c>
      <c r="J25" s="77">
        <f t="shared" ref="J25" si="19">F25/E25*100</f>
        <v>107.53295668549904</v>
      </c>
      <c r="K25" s="77">
        <f t="shared" ref="K25" si="20">G25/F25*100</f>
        <v>100.05</v>
      </c>
      <c r="L25" s="77">
        <f t="shared" ref="L25" si="21">H25/G25*100</f>
        <v>100.05</v>
      </c>
    </row>
    <row r="26" spans="1:12" ht="14.1" customHeight="1">
      <c r="A26" s="18">
        <v>71</v>
      </c>
      <c r="B26" s="361" t="s">
        <v>29</v>
      </c>
      <c r="C26" s="361"/>
      <c r="D26" s="97">
        <v>87051.76</v>
      </c>
      <c r="E26" s="97">
        <v>79650</v>
      </c>
      <c r="F26" s="167">
        <f>SUM(F28,F27)</f>
        <v>85650</v>
      </c>
      <c r="G26" s="168">
        <f t="shared" ref="G26:H26" si="22">SUM(G28,G27)</f>
        <v>85692.824999999997</v>
      </c>
      <c r="H26" s="168">
        <f t="shared" si="22"/>
        <v>85735.671412499985</v>
      </c>
      <c r="I26" s="19">
        <f t="shared" si="3"/>
        <v>91.497288509732613</v>
      </c>
      <c r="J26" s="19">
        <f t="shared" ref="J26:J28" si="23">F26/E26*100</f>
        <v>107.53295668549904</v>
      </c>
      <c r="K26" s="19">
        <f t="shared" ref="K26:K28" si="24">G26/F26*100</f>
        <v>100.05</v>
      </c>
      <c r="L26" s="19">
        <f t="shared" ref="L26:L28" si="25">H26/G26*100</f>
        <v>100.05</v>
      </c>
    </row>
    <row r="27" spans="1:12" ht="14.1" customHeight="1">
      <c r="A27" s="5">
        <v>711</v>
      </c>
      <c r="B27" s="360" t="s">
        <v>162</v>
      </c>
      <c r="C27" s="360"/>
      <c r="D27" s="97">
        <v>87051.76</v>
      </c>
      <c r="E27" s="97">
        <v>79650</v>
      </c>
      <c r="F27" s="169">
        <v>85650</v>
      </c>
      <c r="G27" s="169">
        <f t="shared" ref="G27:H27" si="26">F27*100.05%</f>
        <v>85692.824999999997</v>
      </c>
      <c r="H27" s="169">
        <f t="shared" si="26"/>
        <v>85735.671412499985</v>
      </c>
      <c r="I27" s="19">
        <f t="shared" si="3"/>
        <v>91.497288509732613</v>
      </c>
      <c r="J27" s="19">
        <f t="shared" si="23"/>
        <v>107.53295668549904</v>
      </c>
      <c r="K27" s="19">
        <f t="shared" si="24"/>
        <v>100.05</v>
      </c>
      <c r="L27" s="19">
        <f t="shared" si="25"/>
        <v>100.05</v>
      </c>
    </row>
    <row r="28" spans="1:12" ht="14.1" customHeight="1">
      <c r="A28" s="5">
        <v>721</v>
      </c>
      <c r="B28" s="360" t="s">
        <v>162</v>
      </c>
      <c r="C28" s="360"/>
      <c r="D28" s="97">
        <v>0</v>
      </c>
      <c r="E28" s="97">
        <v>0</v>
      </c>
      <c r="F28" s="169">
        <v>0</v>
      </c>
      <c r="G28" s="170">
        <v>0</v>
      </c>
      <c r="H28" s="170">
        <v>0</v>
      </c>
      <c r="I28" s="19" t="e">
        <f t="shared" si="3"/>
        <v>#DIV/0!</v>
      </c>
      <c r="J28" s="19" t="e">
        <f t="shared" si="23"/>
        <v>#DIV/0!</v>
      </c>
      <c r="K28" s="19" t="e">
        <f t="shared" si="24"/>
        <v>#DIV/0!</v>
      </c>
      <c r="L28" s="19" t="e">
        <f t="shared" si="25"/>
        <v>#DIV/0!</v>
      </c>
    </row>
    <row r="29" spans="1:12" ht="14.1" customHeight="1">
      <c r="A29" s="5"/>
      <c r="B29" s="361" t="s">
        <v>293</v>
      </c>
      <c r="C29" s="368"/>
      <c r="D29" s="368"/>
      <c r="E29" s="368"/>
      <c r="F29" s="368"/>
      <c r="G29" s="368"/>
      <c r="H29" s="368"/>
      <c r="I29" s="368"/>
      <c r="J29" s="368"/>
      <c r="K29" s="368"/>
      <c r="L29" s="369"/>
    </row>
    <row r="30" spans="1:12" ht="14.1" customHeight="1">
      <c r="A30" s="21">
        <v>3</v>
      </c>
      <c r="B30" s="366" t="s">
        <v>164</v>
      </c>
      <c r="C30" s="366"/>
      <c r="D30" s="213">
        <v>546544.52</v>
      </c>
      <c r="E30" s="213">
        <v>792400</v>
      </c>
      <c r="F30" s="171">
        <f>SUM(F47,F45,F42,F40,F35,F31)</f>
        <v>765527</v>
      </c>
      <c r="G30" s="172">
        <f>SUM(G47,G45,G42,G40,G35,G31)</f>
        <v>765366</v>
      </c>
      <c r="H30" s="172">
        <f>SUM(H47,H45,H42,H40,H35,H31)</f>
        <v>744629.00450000004</v>
      </c>
      <c r="I30" s="77">
        <f t="shared" si="3"/>
        <v>144.9836145095737</v>
      </c>
      <c r="J30" s="77">
        <f t="shared" ref="J30:J31" si="27">F30/E30*100</f>
        <v>96.608657243816253</v>
      </c>
      <c r="K30" s="77">
        <f t="shared" ref="K30:K31" si="28">G30/F30*100</f>
        <v>99.978968736569712</v>
      </c>
      <c r="L30" s="77">
        <f t="shared" ref="L30:L31" si="29">H30/G30*100</f>
        <v>97.290577906517925</v>
      </c>
    </row>
    <row r="31" spans="1:12" ht="14.1" customHeight="1">
      <c r="A31" s="18">
        <v>31</v>
      </c>
      <c r="B31" s="361" t="s">
        <v>165</v>
      </c>
      <c r="C31" s="361"/>
      <c r="D31" s="212">
        <v>76785.919999999998</v>
      </c>
      <c r="E31" s="212">
        <v>217230</v>
      </c>
      <c r="F31" s="167">
        <f>SUM(F32,F33,F34)</f>
        <v>201420</v>
      </c>
      <c r="G31" s="168">
        <f t="shared" ref="G31:H31" si="30">SUM(G32,G33,G34)</f>
        <v>201459</v>
      </c>
      <c r="H31" s="168">
        <f t="shared" si="30"/>
        <v>234922.00450000001</v>
      </c>
      <c r="I31" s="20">
        <f t="shared" si="3"/>
        <v>282.90342812849019</v>
      </c>
      <c r="J31" s="20">
        <f t="shared" si="27"/>
        <v>92.721999723795051</v>
      </c>
      <c r="K31" s="20">
        <f t="shared" si="28"/>
        <v>100.01936252606494</v>
      </c>
      <c r="L31" s="20">
        <f t="shared" si="29"/>
        <v>116.61032989342746</v>
      </c>
    </row>
    <row r="32" spans="1:12" ht="14.1" customHeight="1">
      <c r="A32" s="22">
        <v>311</v>
      </c>
      <c r="B32" s="362" t="s">
        <v>152</v>
      </c>
      <c r="C32" s="362"/>
      <c r="D32" s="97">
        <v>62815.08</v>
      </c>
      <c r="E32" s="97">
        <v>183230</v>
      </c>
      <c r="F32" s="170">
        <f>'Posebni dio'!F34+'Posebni dio'!F74+'Posebni dio'!F440</f>
        <v>165600</v>
      </c>
      <c r="G32" s="170">
        <f>'Posebni dio'!G34+'Posebni dio'!G74+'Posebni dio'!G440</f>
        <v>165630</v>
      </c>
      <c r="H32" s="170">
        <v>199084</v>
      </c>
      <c r="I32" s="19">
        <f t="shared" ref="I32:I51" si="31">E32/D32*100</f>
        <v>291.69747137152416</v>
      </c>
      <c r="J32" s="19">
        <f t="shared" ref="J32:J51" si="32">F32/E32*100</f>
        <v>90.378213174698459</v>
      </c>
      <c r="K32" s="19">
        <f t="shared" ref="K32:K51" si="33">G32/F32*100</f>
        <v>100.01811594202898</v>
      </c>
      <c r="L32" s="19">
        <f t="shared" ref="L32:L51" si="34">H32/G32*100</f>
        <v>120.19803175753185</v>
      </c>
    </row>
    <row r="33" spans="1:12" ht="14.1" customHeight="1">
      <c r="A33" s="5">
        <v>312</v>
      </c>
      <c r="B33" s="360" t="s">
        <v>67</v>
      </c>
      <c r="C33" s="360"/>
      <c r="D33" s="97">
        <v>5839.8</v>
      </c>
      <c r="E33" s="97">
        <v>9300</v>
      </c>
      <c r="F33" s="170">
        <f>'Posebni dio'!F35+'Posebni dio'!F75+'Posebni dio'!F441</f>
        <v>7820</v>
      </c>
      <c r="G33" s="170">
        <f>'Posebni dio'!G35+'Posebni dio'!G75+'Posebni dio'!G441</f>
        <v>7821.5</v>
      </c>
      <c r="H33" s="170">
        <f>'Posebni dio'!H35+'Posebni dio'!H75+'Posebni dio'!H441</f>
        <v>7823.0007499999992</v>
      </c>
      <c r="I33" s="19">
        <f t="shared" si="31"/>
        <v>159.25202917908149</v>
      </c>
      <c r="J33" s="19">
        <f t="shared" si="32"/>
        <v>84.086021505376337</v>
      </c>
      <c r="K33" s="19">
        <f t="shared" si="33"/>
        <v>100.01918158567776</v>
      </c>
      <c r="L33" s="19">
        <f t="shared" si="34"/>
        <v>100.01918749600461</v>
      </c>
    </row>
    <row r="34" spans="1:12" ht="14.1" customHeight="1">
      <c r="A34" s="5">
        <v>313</v>
      </c>
      <c r="B34" s="360" t="s">
        <v>30</v>
      </c>
      <c r="C34" s="360"/>
      <c r="D34" s="97">
        <v>8131.03</v>
      </c>
      <c r="E34" s="97">
        <v>24700</v>
      </c>
      <c r="F34" s="170">
        <f>'Posebni dio'!F36+'Posebni dio'!F76+'Posebni dio'!F442</f>
        <v>28000</v>
      </c>
      <c r="G34" s="170">
        <f>'Posebni dio'!G36+'Posebni dio'!G76+'Posebni dio'!G442</f>
        <v>28007.5</v>
      </c>
      <c r="H34" s="170">
        <f>'Posebni dio'!H36+'Posebni dio'!H76+'Posebni dio'!H442</f>
        <v>28015.00375</v>
      </c>
      <c r="I34" s="19">
        <f t="shared" si="31"/>
        <v>303.77455254746326</v>
      </c>
      <c r="J34" s="19">
        <f t="shared" si="32"/>
        <v>113.36032388663968</v>
      </c>
      <c r="K34" s="19">
        <f t="shared" si="33"/>
        <v>100.02678571428572</v>
      </c>
      <c r="L34" s="19">
        <f t="shared" si="34"/>
        <v>100.02679193073283</v>
      </c>
    </row>
    <row r="35" spans="1:12" ht="14.1" customHeight="1">
      <c r="A35" s="18">
        <v>32</v>
      </c>
      <c r="B35" s="361" t="s">
        <v>166</v>
      </c>
      <c r="C35" s="361"/>
      <c r="D35" s="212">
        <v>326747.87</v>
      </c>
      <c r="E35" s="212">
        <v>383750</v>
      </c>
      <c r="F35" s="168">
        <f t="shared" ref="F35" si="35">SUM(F36:F39)</f>
        <v>361507</v>
      </c>
      <c r="G35" s="168">
        <f t="shared" ref="G35:H35" si="36">SUM(G36:G39)</f>
        <v>361307</v>
      </c>
      <c r="H35" s="168">
        <f t="shared" si="36"/>
        <v>361307</v>
      </c>
      <c r="I35" s="20">
        <f t="shared" si="31"/>
        <v>117.44529505272673</v>
      </c>
      <c r="J35" s="20">
        <f t="shared" si="32"/>
        <v>94.203778501628662</v>
      </c>
      <c r="K35" s="20">
        <f t="shared" si="33"/>
        <v>99.944676036701921</v>
      </c>
      <c r="L35" s="20">
        <f t="shared" si="34"/>
        <v>100</v>
      </c>
    </row>
    <row r="36" spans="1:12" ht="14.1" customHeight="1">
      <c r="A36" s="5">
        <v>321</v>
      </c>
      <c r="B36" s="360" t="s">
        <v>68</v>
      </c>
      <c r="C36" s="360"/>
      <c r="D36" s="97">
        <v>1251.97</v>
      </c>
      <c r="E36" s="97">
        <v>14610</v>
      </c>
      <c r="F36" s="170">
        <f>'Posebni dio'!F38+'Posebni dio'!F78+'Posebni dio'!F444</f>
        <v>4000</v>
      </c>
      <c r="G36" s="170">
        <f>'Posebni dio'!G38+'Posebni dio'!G78+'Posebni dio'!G444</f>
        <v>4000</v>
      </c>
      <c r="H36" s="170">
        <f>'Posebni dio'!H38+'Posebni dio'!H78+'Posebni dio'!H444</f>
        <v>4000</v>
      </c>
      <c r="I36" s="19">
        <f t="shared" si="31"/>
        <v>1166.9608696694008</v>
      </c>
      <c r="J36" s="19">
        <f t="shared" si="32"/>
        <v>27.378507871321013</v>
      </c>
      <c r="K36" s="19">
        <f t="shared" si="33"/>
        <v>100</v>
      </c>
      <c r="L36" s="19">
        <f t="shared" si="34"/>
        <v>100</v>
      </c>
    </row>
    <row r="37" spans="1:12" ht="14.1" customHeight="1">
      <c r="A37" s="5">
        <v>322</v>
      </c>
      <c r="B37" s="360" t="s">
        <v>63</v>
      </c>
      <c r="C37" s="360"/>
      <c r="D37" s="97">
        <v>56456.08</v>
      </c>
      <c r="E37" s="97">
        <v>65260</v>
      </c>
      <c r="F37" s="170">
        <f>'Posebni dio'!F39+'Posebni dio'!F55+'Posebni dio'!F79+'Posebni dio'!F112+'Posebni dio'!F119+'Posebni dio'!F127+'Posebni dio'!F144+'Posebni dio'!F150+'Posebni dio'!F233+'Posebni dio'!F279+'Posebni dio'!F340+'Posebni dio'!F357+'Posebni dio'!F389+'Posebni dio'!F445</f>
        <v>65120</v>
      </c>
      <c r="G37" s="170">
        <f>'Posebni dio'!G39+'Posebni dio'!G55+'Posebni dio'!G79+'Posebni dio'!G112+'Posebni dio'!G119+'Posebni dio'!G127+'Posebni dio'!G144+'Posebni dio'!G150+'Posebni dio'!G233+'Posebni dio'!G279+'Posebni dio'!G340+'Posebni dio'!G357+'Posebni dio'!G389+'Posebni dio'!G445</f>
        <v>65120</v>
      </c>
      <c r="H37" s="170">
        <f>'Posebni dio'!H39+'Posebni dio'!H55+'Posebni dio'!H79+'Posebni dio'!H112+'Posebni dio'!H119+'Posebni dio'!H127+'Posebni dio'!H144+'Posebni dio'!H150+'Posebni dio'!H233+'Posebni dio'!H279+'Posebni dio'!H340+'Posebni dio'!H357+'Posebni dio'!H389+'Posebni dio'!H445</f>
        <v>65120</v>
      </c>
      <c r="I37" s="19">
        <f t="shared" si="31"/>
        <v>115.59428143080426</v>
      </c>
      <c r="J37" s="19">
        <f t="shared" si="32"/>
        <v>99.785473490652777</v>
      </c>
      <c r="K37" s="19">
        <f t="shared" si="33"/>
        <v>100</v>
      </c>
      <c r="L37" s="19">
        <f t="shared" si="34"/>
        <v>100</v>
      </c>
    </row>
    <row r="38" spans="1:12" ht="14.1" customHeight="1">
      <c r="A38" s="5">
        <v>323</v>
      </c>
      <c r="B38" s="360" t="s">
        <v>60</v>
      </c>
      <c r="C38" s="360"/>
      <c r="D38" s="97">
        <v>251503.56</v>
      </c>
      <c r="E38" s="97">
        <v>283980</v>
      </c>
      <c r="F38" s="170">
        <f>'Posebni dio'!F16+'Posebni dio'!F40+'Posebni dio'!F56+'Posebni dio'!F66+'Posebni dio'!F80+'Posebni dio'!F113+'Posebni dio'!F120+'Posebni dio'!F128+'Posebni dio'!F134+'Posebni dio'!F143+'Posebni dio'!F151+'Posebni dio'!F189+'Posebni dio'!F234+'Posebni dio'!F249+'Posebni dio'!F280+'Posebni dio'!F358+'Posebni dio'!F390+'Posebni dio'!F446</f>
        <v>271737</v>
      </c>
      <c r="G38" s="170">
        <f>'Posebni dio'!G16+'Posebni dio'!G40+'Posebni dio'!G56+'Posebni dio'!G66+'Posebni dio'!G80+'Posebni dio'!G113+'Posebni dio'!G120+'Posebni dio'!G128+'Posebni dio'!G134+'Posebni dio'!G143+'Posebni dio'!G151+'Posebni dio'!G189+'Posebni dio'!G234+'Posebni dio'!G249+'Posebni dio'!G280+'Posebni dio'!G358+'Posebni dio'!G390+'Posebni dio'!G446</f>
        <v>271537</v>
      </c>
      <c r="H38" s="170">
        <f>'Posebni dio'!H16+'Posebni dio'!H40+'Posebni dio'!H56+'Posebni dio'!H66+'Posebni dio'!H80+'Posebni dio'!H113+'Posebni dio'!H120+'Posebni dio'!H128+'Posebni dio'!H134+'Posebni dio'!H143+'Posebni dio'!H151+'Posebni dio'!H189+'Posebni dio'!H234+'Posebni dio'!H249+'Posebni dio'!H280+'Posebni dio'!H358+'Posebni dio'!H390+'Posebni dio'!H446</f>
        <v>271537</v>
      </c>
      <c r="I38" s="19">
        <f t="shared" si="31"/>
        <v>112.91291463230182</v>
      </c>
      <c r="J38" s="19">
        <f t="shared" si="32"/>
        <v>95.688780900063392</v>
      </c>
      <c r="K38" s="19">
        <f t="shared" si="33"/>
        <v>99.926399422971485</v>
      </c>
      <c r="L38" s="19">
        <f t="shared" si="34"/>
        <v>100</v>
      </c>
    </row>
    <row r="39" spans="1:12" ht="14.1" customHeight="1">
      <c r="A39" s="5">
        <v>329</v>
      </c>
      <c r="B39" s="360" t="s">
        <v>153</v>
      </c>
      <c r="C39" s="360"/>
      <c r="D39" s="97">
        <v>17536.25</v>
      </c>
      <c r="E39" s="97">
        <v>19900</v>
      </c>
      <c r="F39" s="170">
        <f>'Posebni dio'!F17+'Posebni dio'!F41+'Posebni dio'!F57</f>
        <v>20650</v>
      </c>
      <c r="G39" s="170">
        <f>'Posebni dio'!G17+'Posebni dio'!G41+'Posebni dio'!G57</f>
        <v>20650</v>
      </c>
      <c r="H39" s="170">
        <f>'Posebni dio'!H17+'Posebni dio'!H41+'Posebni dio'!H57</f>
        <v>20650</v>
      </c>
      <c r="I39" s="19">
        <f t="shared" si="31"/>
        <v>113.47922161237436</v>
      </c>
      <c r="J39" s="19">
        <f t="shared" si="32"/>
        <v>103.76884422110552</v>
      </c>
      <c r="K39" s="19">
        <f t="shared" si="33"/>
        <v>100</v>
      </c>
      <c r="L39" s="19">
        <f t="shared" si="34"/>
        <v>100</v>
      </c>
    </row>
    <row r="40" spans="1:12" ht="14.1" customHeight="1">
      <c r="A40" s="18">
        <v>34</v>
      </c>
      <c r="B40" s="361" t="s">
        <v>167</v>
      </c>
      <c r="C40" s="361"/>
      <c r="D40" s="212">
        <v>1277.2</v>
      </c>
      <c r="E40" s="212">
        <v>1600</v>
      </c>
      <c r="F40" s="168">
        <f t="shared" ref="F40:H40" si="37">SUM(F41)</f>
        <v>1600</v>
      </c>
      <c r="G40" s="168">
        <f t="shared" si="37"/>
        <v>1600</v>
      </c>
      <c r="H40" s="168">
        <f t="shared" si="37"/>
        <v>1600</v>
      </c>
      <c r="I40" s="20">
        <f t="shared" si="31"/>
        <v>125.2740369558409</v>
      </c>
      <c r="J40" s="20">
        <f t="shared" si="32"/>
        <v>100</v>
      </c>
      <c r="K40" s="20">
        <f t="shared" si="33"/>
        <v>100</v>
      </c>
      <c r="L40" s="20">
        <f t="shared" si="34"/>
        <v>100</v>
      </c>
    </row>
    <row r="41" spans="1:12" ht="14.1" customHeight="1">
      <c r="A41" s="5">
        <v>343</v>
      </c>
      <c r="B41" s="360" t="s">
        <v>168</v>
      </c>
      <c r="C41" s="360"/>
      <c r="D41" s="97">
        <v>1277.2</v>
      </c>
      <c r="E41" s="97">
        <v>1600</v>
      </c>
      <c r="F41" s="170">
        <f>'Posebni dio'!F43</f>
        <v>1600</v>
      </c>
      <c r="G41" s="170">
        <f>'Posebni dio'!G43</f>
        <v>1600</v>
      </c>
      <c r="H41" s="170">
        <f>'Posebni dio'!H43</f>
        <v>1600</v>
      </c>
      <c r="I41" s="19">
        <f t="shared" si="31"/>
        <v>125.2740369558409</v>
      </c>
      <c r="J41" s="19">
        <f t="shared" si="32"/>
        <v>100</v>
      </c>
      <c r="K41" s="19">
        <f t="shared" si="33"/>
        <v>100</v>
      </c>
      <c r="L41" s="19">
        <f t="shared" si="34"/>
        <v>100</v>
      </c>
    </row>
    <row r="42" spans="1:12" ht="14.1" customHeight="1">
      <c r="A42" s="23">
        <v>36</v>
      </c>
      <c r="B42" s="367" t="s">
        <v>169</v>
      </c>
      <c r="C42" s="367"/>
      <c r="D42" s="212">
        <v>10886.63</v>
      </c>
      <c r="E42" s="212">
        <v>10900</v>
      </c>
      <c r="F42" s="168">
        <f t="shared" ref="F42" si="38">SUM(F43:F44)</f>
        <v>12700</v>
      </c>
      <c r="G42" s="168">
        <f t="shared" ref="G42:H42" si="39">SUM(G43:G44)</f>
        <v>12700</v>
      </c>
      <c r="H42" s="168">
        <f t="shared" si="39"/>
        <v>12700</v>
      </c>
      <c r="I42" s="20">
        <f t="shared" si="31"/>
        <v>100.12281119134205</v>
      </c>
      <c r="J42" s="20">
        <f t="shared" si="32"/>
        <v>116.51376146788989</v>
      </c>
      <c r="K42" s="20">
        <f t="shared" si="33"/>
        <v>100</v>
      </c>
      <c r="L42" s="20">
        <f t="shared" si="34"/>
        <v>100</v>
      </c>
    </row>
    <row r="43" spans="1:12" ht="14.1" customHeight="1">
      <c r="A43" s="22">
        <v>363</v>
      </c>
      <c r="B43" s="362" t="s">
        <v>82</v>
      </c>
      <c r="C43" s="362"/>
      <c r="D43" s="97">
        <v>10886.63</v>
      </c>
      <c r="E43" s="97">
        <v>10900</v>
      </c>
      <c r="F43" s="170">
        <f>'Posebni dio'!F212+'Posebni dio'!F257+'Posebni dio'!F265</f>
        <v>12700</v>
      </c>
      <c r="G43" s="170">
        <f>'Posebni dio'!G212+'Posebni dio'!G257+'Posebni dio'!G265</f>
        <v>12700</v>
      </c>
      <c r="H43" s="170">
        <f>'Posebni dio'!H212+'Posebni dio'!H257+'Posebni dio'!H265</f>
        <v>12700</v>
      </c>
      <c r="I43" s="19">
        <f t="shared" si="31"/>
        <v>100.12281119134205</v>
      </c>
      <c r="J43" s="19">
        <f t="shared" si="32"/>
        <v>116.51376146788989</v>
      </c>
      <c r="K43" s="19">
        <f t="shared" si="33"/>
        <v>100</v>
      </c>
      <c r="L43" s="19">
        <f t="shared" si="34"/>
        <v>100</v>
      </c>
    </row>
    <row r="44" spans="1:12" ht="14.1" customHeight="1">
      <c r="A44" s="22">
        <v>366</v>
      </c>
      <c r="B44" s="362" t="s">
        <v>176</v>
      </c>
      <c r="C44" s="363"/>
      <c r="D44" s="97">
        <v>0</v>
      </c>
      <c r="E44" s="97">
        <v>0</v>
      </c>
      <c r="F44" s="170">
        <v>0</v>
      </c>
      <c r="G44" s="170">
        <v>0</v>
      </c>
      <c r="H44" s="170">
        <v>0</v>
      </c>
      <c r="I44" s="19" t="e">
        <f t="shared" si="31"/>
        <v>#DIV/0!</v>
      </c>
      <c r="J44" s="19" t="e">
        <f t="shared" si="32"/>
        <v>#DIV/0!</v>
      </c>
      <c r="K44" s="19" t="e">
        <f t="shared" si="33"/>
        <v>#DIV/0!</v>
      </c>
      <c r="L44" s="19" t="e">
        <f t="shared" si="34"/>
        <v>#DIV/0!</v>
      </c>
    </row>
    <row r="45" spans="1:12" ht="14.1" customHeight="1">
      <c r="A45" s="18">
        <v>37</v>
      </c>
      <c r="B45" s="361" t="s">
        <v>170</v>
      </c>
      <c r="C45" s="361"/>
      <c r="D45" s="212">
        <v>79140.58</v>
      </c>
      <c r="E45" s="212">
        <v>103550</v>
      </c>
      <c r="F45" s="168">
        <f t="shared" ref="F45:H45" si="40">F46</f>
        <v>104100</v>
      </c>
      <c r="G45" s="168">
        <f t="shared" si="40"/>
        <v>104100</v>
      </c>
      <c r="H45" s="168">
        <f t="shared" si="40"/>
        <v>104100</v>
      </c>
      <c r="I45" s="20">
        <f t="shared" si="31"/>
        <v>130.84311487229434</v>
      </c>
      <c r="J45" s="20">
        <f t="shared" si="32"/>
        <v>100.53114437469821</v>
      </c>
      <c r="K45" s="20">
        <f t="shared" si="33"/>
        <v>100</v>
      </c>
      <c r="L45" s="20">
        <f t="shared" si="34"/>
        <v>100</v>
      </c>
    </row>
    <row r="46" spans="1:12" ht="14.1" customHeight="1">
      <c r="A46" s="5">
        <v>372</v>
      </c>
      <c r="B46" s="360" t="s">
        <v>87</v>
      </c>
      <c r="C46" s="360"/>
      <c r="D46" s="97">
        <v>79140.58</v>
      </c>
      <c r="E46" s="97">
        <v>103550</v>
      </c>
      <c r="F46" s="170">
        <f>'Posebni dio'!F241+'Posebni dio'!F263+'Posebni dio'!F288+'Posebni dio'!F407+'Posebni dio'!F415+'Posebni dio'!F427+'Posebni dio'!F433</f>
        <v>104100</v>
      </c>
      <c r="G46" s="170">
        <f>'Posebni dio'!G241+'Posebni dio'!G263+'Posebni dio'!G288+'Posebni dio'!G407+'Posebni dio'!G415+'Posebni dio'!G427+'Posebni dio'!G433</f>
        <v>104100</v>
      </c>
      <c r="H46" s="170">
        <f>'Posebni dio'!H241+'Posebni dio'!H263+'Posebni dio'!H288+'Posebni dio'!H407+'Posebni dio'!H415+'Posebni dio'!H427+'Posebni dio'!H433</f>
        <v>104100</v>
      </c>
      <c r="I46" s="19">
        <f t="shared" si="31"/>
        <v>130.84311487229434</v>
      </c>
      <c r="J46" s="19">
        <f t="shared" si="32"/>
        <v>100.53114437469821</v>
      </c>
      <c r="K46" s="19">
        <f t="shared" si="33"/>
        <v>100</v>
      </c>
      <c r="L46" s="19">
        <f t="shared" si="34"/>
        <v>100</v>
      </c>
    </row>
    <row r="47" spans="1:12" ht="14.1" customHeight="1">
      <c r="A47" s="18">
        <v>38</v>
      </c>
      <c r="B47" s="361" t="s">
        <v>31</v>
      </c>
      <c r="C47" s="361"/>
      <c r="D47" s="212">
        <v>51706.32</v>
      </c>
      <c r="E47" s="212">
        <v>75370</v>
      </c>
      <c r="F47" s="168">
        <f t="shared" ref="F47" si="41">SUM(F48:F51)</f>
        <v>84200</v>
      </c>
      <c r="G47" s="168">
        <f t="shared" ref="G47:H47" si="42">SUM(G48:G51)</f>
        <v>84200</v>
      </c>
      <c r="H47" s="168">
        <f t="shared" si="42"/>
        <v>30000</v>
      </c>
      <c r="I47" s="20">
        <f t="shared" si="31"/>
        <v>145.76554664884293</v>
      </c>
      <c r="J47" s="20">
        <f t="shared" si="32"/>
        <v>111.71553668568397</v>
      </c>
      <c r="K47" s="20">
        <f t="shared" si="33"/>
        <v>100</v>
      </c>
      <c r="L47" s="20">
        <f t="shared" si="34"/>
        <v>35.629453681710217</v>
      </c>
    </row>
    <row r="48" spans="1:12" ht="14.1" customHeight="1">
      <c r="A48" s="5">
        <v>381</v>
      </c>
      <c r="B48" s="360" t="s">
        <v>32</v>
      </c>
      <c r="C48" s="360"/>
      <c r="D48" s="97">
        <v>51706.32</v>
      </c>
      <c r="E48" s="97">
        <v>55250</v>
      </c>
      <c r="F48" s="170">
        <f>'Posebni dio'!F24+'Posebni dio'!F305+'Posebni dio'!F311+'Posebni dio'!F317+'Posebni dio'!F330+'Posebni dio'!F338+'Posebni dio'!F355+'Posebni dio'!F392+'Posebni dio'!F398+'Posebni dio'!F409+'Posebni dio'!F421</f>
        <v>66900</v>
      </c>
      <c r="G48" s="170">
        <f>'Posebni dio'!G24+'Posebni dio'!G305+'Posebni dio'!G311+'Posebni dio'!G317+'Posebni dio'!G330+'Posebni dio'!G338+'Posebni dio'!G355+'Posebni dio'!G392+'Posebni dio'!G398+'Posebni dio'!G409+'Posebni dio'!G421</f>
        <v>66900</v>
      </c>
      <c r="H48" s="170">
        <f>'Posebni dio'!H212+'Posebni dio'!H257+'Posebni dio'!H265</f>
        <v>12700</v>
      </c>
      <c r="I48" s="19">
        <f t="shared" si="31"/>
        <v>106.85347555192479</v>
      </c>
      <c r="J48" s="19">
        <f t="shared" si="32"/>
        <v>121.08597285067873</v>
      </c>
      <c r="K48" s="19">
        <f t="shared" si="33"/>
        <v>100</v>
      </c>
      <c r="L48" s="19">
        <f t="shared" si="34"/>
        <v>18.98355754857997</v>
      </c>
    </row>
    <row r="49" spans="1:12" ht="14.1" customHeight="1">
      <c r="A49" s="5">
        <v>382</v>
      </c>
      <c r="B49" s="360" t="s">
        <v>33</v>
      </c>
      <c r="C49" s="360"/>
      <c r="D49" s="97">
        <v>0</v>
      </c>
      <c r="E49" s="97">
        <v>17000</v>
      </c>
      <c r="F49" s="170">
        <f>'Posebni dio'!F324+'Posebni dio'!F364</f>
        <v>14100</v>
      </c>
      <c r="G49" s="170">
        <f>'Posebni dio'!G324+'Posebni dio'!G364</f>
        <v>14100</v>
      </c>
      <c r="H49" s="170">
        <f>'Posebni dio'!H324+'Posebni dio'!H364</f>
        <v>14100</v>
      </c>
      <c r="I49" s="19" t="e">
        <f t="shared" si="31"/>
        <v>#DIV/0!</v>
      </c>
      <c r="J49" s="19">
        <f t="shared" si="32"/>
        <v>82.941176470588246</v>
      </c>
      <c r="K49" s="19">
        <f t="shared" si="33"/>
        <v>100</v>
      </c>
      <c r="L49" s="19">
        <f t="shared" si="34"/>
        <v>100</v>
      </c>
    </row>
    <row r="50" spans="1:12" ht="14.1" customHeight="1">
      <c r="A50" s="5">
        <v>385</v>
      </c>
      <c r="B50" s="360" t="s">
        <v>34</v>
      </c>
      <c r="C50" s="360"/>
      <c r="D50" s="97">
        <v>0</v>
      </c>
      <c r="E50" s="97">
        <v>3120</v>
      </c>
      <c r="F50" s="170">
        <f>'Posebni dio'!F49</f>
        <v>3200</v>
      </c>
      <c r="G50" s="170">
        <f>'Posebni dio'!G49</f>
        <v>3200</v>
      </c>
      <c r="H50" s="170">
        <f>'Posebni dio'!H49</f>
        <v>3200</v>
      </c>
      <c r="I50" s="19" t="e">
        <f t="shared" si="31"/>
        <v>#DIV/0!</v>
      </c>
      <c r="J50" s="19">
        <f t="shared" si="32"/>
        <v>102.56410256410255</v>
      </c>
      <c r="K50" s="19">
        <f t="shared" si="33"/>
        <v>100</v>
      </c>
      <c r="L50" s="19">
        <f t="shared" si="34"/>
        <v>100</v>
      </c>
    </row>
    <row r="51" spans="1:12" ht="14.1" customHeight="1">
      <c r="A51" s="5">
        <v>386</v>
      </c>
      <c r="B51" s="360" t="s">
        <v>35</v>
      </c>
      <c r="C51" s="360"/>
      <c r="D51" s="97">
        <v>0</v>
      </c>
      <c r="E51" s="97">
        <v>0</v>
      </c>
      <c r="F51" s="170">
        <f>'Posebni dio'!F214</f>
        <v>0</v>
      </c>
      <c r="G51" s="170">
        <f>'Posebni dio'!G214</f>
        <v>0</v>
      </c>
      <c r="H51" s="170">
        <f>'Posebni dio'!H214</f>
        <v>0</v>
      </c>
      <c r="I51" s="19" t="e">
        <f t="shared" si="31"/>
        <v>#DIV/0!</v>
      </c>
      <c r="J51" s="19" t="e">
        <f t="shared" si="32"/>
        <v>#DIV/0!</v>
      </c>
      <c r="K51" s="19" t="e">
        <f t="shared" si="33"/>
        <v>#DIV/0!</v>
      </c>
      <c r="L51" s="19" t="e">
        <f t="shared" si="34"/>
        <v>#DIV/0!</v>
      </c>
    </row>
    <row r="52" spans="1:12" ht="14.1" customHeight="1">
      <c r="A52" s="365" t="s">
        <v>36</v>
      </c>
      <c r="B52" s="365"/>
      <c r="C52" s="365"/>
      <c r="D52" s="365"/>
      <c r="E52" s="365"/>
      <c r="F52" s="365"/>
      <c r="G52" s="365"/>
      <c r="H52" s="365"/>
      <c r="I52" s="365"/>
      <c r="J52" s="365"/>
      <c r="K52" s="25"/>
      <c r="L52" s="25"/>
    </row>
    <row r="53" spans="1:12" ht="14.1" customHeight="1">
      <c r="A53" s="21">
        <v>4</v>
      </c>
      <c r="B53" s="366" t="s">
        <v>37</v>
      </c>
      <c r="C53" s="366"/>
      <c r="D53" s="213">
        <v>489991.74</v>
      </c>
      <c r="E53" s="171">
        <f>SUM(E54,E59)</f>
        <v>1467200</v>
      </c>
      <c r="F53" s="171">
        <f>SUM(F54,F59)</f>
        <v>1397910</v>
      </c>
      <c r="G53" s="172">
        <f>SUM(G54,G59)</f>
        <v>1317801.94</v>
      </c>
      <c r="H53" s="172">
        <f>SUM(H54,H59)</f>
        <v>1306279.79</v>
      </c>
      <c r="I53" s="77">
        <f t="shared" ref="I53:I60" si="43">E53/D53*100</f>
        <v>299.43361902386357</v>
      </c>
      <c r="J53" s="77">
        <f t="shared" ref="J53:J60" si="44">F53/E53*100</f>
        <v>95.277399127589973</v>
      </c>
      <c r="K53" s="77">
        <f t="shared" ref="K53:K60" si="45">G53/F53*100</f>
        <v>94.269440808063464</v>
      </c>
      <c r="L53" s="77">
        <f t="shared" ref="L53:L60" si="46">H53/G53*100</f>
        <v>99.125653889992009</v>
      </c>
    </row>
    <row r="54" spans="1:12" ht="14.1" customHeight="1">
      <c r="A54" s="18">
        <v>42</v>
      </c>
      <c r="B54" s="361" t="s">
        <v>38</v>
      </c>
      <c r="C54" s="361"/>
      <c r="D54" s="212">
        <v>351671.57</v>
      </c>
      <c r="E54" s="168">
        <f>SUM(E55:E58)</f>
        <v>1267420</v>
      </c>
      <c r="F54" s="168">
        <f>SUM(F55:F58)</f>
        <v>1139798</v>
      </c>
      <c r="G54" s="168">
        <f t="shared" ref="G54:H54" si="47">SUM(G55:G58)</f>
        <v>1139689.94</v>
      </c>
      <c r="H54" s="168">
        <f t="shared" si="47"/>
        <v>1128167.79</v>
      </c>
      <c r="I54" s="20">
        <f t="shared" si="43"/>
        <v>360.39876638307726</v>
      </c>
      <c r="J54" s="20">
        <f t="shared" si="44"/>
        <v>89.930567609789975</v>
      </c>
      <c r="K54" s="20">
        <f t="shared" si="45"/>
        <v>99.990519372730958</v>
      </c>
      <c r="L54" s="20">
        <f t="shared" si="46"/>
        <v>98.989010116207581</v>
      </c>
    </row>
    <row r="55" spans="1:12" ht="14.1" customHeight="1">
      <c r="A55" s="5">
        <v>421</v>
      </c>
      <c r="B55" s="360" t="s">
        <v>39</v>
      </c>
      <c r="C55" s="360"/>
      <c r="D55" s="97">
        <v>266555.45</v>
      </c>
      <c r="E55" s="170">
        <f>'Posebni dio'!E161+'Posebni dio'!E170+'Posebni dio'!E180+'Posebni dio'!E192+'Posebni dio'!E201+'Posebni dio'!E223+'Posebni dio'!E295+'Posebni dio'!E272+'Posebni dio'!E370+'Posebni dio'!E377</f>
        <v>1220250</v>
      </c>
      <c r="F55" s="170">
        <f>'Posebni dio'!F161+'Posebni dio'!F170+'Posebni dio'!F180+'Posebni dio'!F192+'Posebni dio'!F201+'Posebni dio'!F223+'Posebni dio'!F295+'Posebni dio'!F272+'Posebni dio'!F370+'Posebni dio'!F377</f>
        <v>1091398</v>
      </c>
      <c r="G55" s="170">
        <f>'Posebni dio'!G161+'Posebni dio'!G170+'Posebni dio'!G180+'Posebni dio'!G192+'Posebni dio'!G201+'Posebni dio'!G223+'Posebni dio'!G295+'Posebni dio'!G272+'Posebni dio'!G370+'Posebni dio'!G377</f>
        <v>1091398</v>
      </c>
      <c r="H55" s="170">
        <f>'Posebni dio'!H161+'Posebni dio'!H170+'Posebni dio'!H180+'Posebni dio'!H192+'Posebni dio'!H201+'Posebni dio'!H223+'Posebni dio'!H295+'Posebni dio'!H272+'Posebni dio'!H370+'Posebni dio'!H377</f>
        <v>1079875.8500000001</v>
      </c>
      <c r="I55" s="19">
        <f t="shared" si="43"/>
        <v>457.78467482094254</v>
      </c>
      <c r="J55" s="19">
        <f t="shared" si="44"/>
        <v>89.440524482687977</v>
      </c>
      <c r="K55" s="19">
        <f t="shared" si="45"/>
        <v>100</v>
      </c>
      <c r="L55" s="19">
        <f t="shared" si="46"/>
        <v>98.94427605694716</v>
      </c>
    </row>
    <row r="56" spans="1:12" ht="14.1" customHeight="1">
      <c r="A56" s="5">
        <v>422</v>
      </c>
      <c r="B56" s="360" t="s">
        <v>40</v>
      </c>
      <c r="C56" s="360"/>
      <c r="D56" s="97">
        <v>64189.05</v>
      </c>
      <c r="E56" s="170">
        <f>'Posebni dio'!E83+'Posebni dio'!E90+'Posebni dio'!E101+'Posebni dio'!E137+'Posebni dio'!E163+'Posebni dio'!E171+'Posebni dio'!E181+'Posebni dio'!E209+'Posebni dio'!E273</f>
        <v>21920</v>
      </c>
      <c r="F56" s="170">
        <f>'Posebni dio'!F83+'Posebni dio'!F90+'Posebni dio'!F101+'Posebni dio'!F137+'Posebni dio'!F163+'Posebni dio'!F171+'Posebni dio'!F181+'Posebni dio'!F209+'Posebni dio'!F273</f>
        <v>22800</v>
      </c>
      <c r="G56" s="170">
        <f>'Posebni dio'!G83+'Posebni dio'!G90+'Posebni dio'!G101+'Posebni dio'!G137+'Posebni dio'!G163+'Posebni dio'!G171+'Posebni dio'!G181+'Posebni dio'!G209+'Posebni dio'!G273</f>
        <v>22800</v>
      </c>
      <c r="H56" s="170">
        <f>'Posebni dio'!H83+'Posebni dio'!H90+'Posebni dio'!H101+'Posebni dio'!H137+'Posebni dio'!H163+'Posebni dio'!H171+'Posebni dio'!H181+'Posebni dio'!H209+'Posebni dio'!H273</f>
        <v>22800</v>
      </c>
      <c r="I56" s="19">
        <f t="shared" si="43"/>
        <v>34.149126681264171</v>
      </c>
      <c r="J56" s="19">
        <f t="shared" si="44"/>
        <v>104.01459854014598</v>
      </c>
      <c r="K56" s="19">
        <f t="shared" si="45"/>
        <v>100</v>
      </c>
      <c r="L56" s="19">
        <f t="shared" si="46"/>
        <v>100</v>
      </c>
    </row>
    <row r="57" spans="1:12" ht="14.1" customHeight="1">
      <c r="A57" s="5">
        <v>423</v>
      </c>
      <c r="B57" s="360" t="s">
        <v>177</v>
      </c>
      <c r="C57" s="364"/>
      <c r="D57" s="97">
        <v>0</v>
      </c>
      <c r="E57" s="169">
        <f>'Posebni dio'!E91+'Posebni dio'!E84</f>
        <v>0</v>
      </c>
      <c r="F57" s="169">
        <f>'Posebni dio'!F91+'Posebni dio'!F84</f>
        <v>0</v>
      </c>
      <c r="G57" s="170">
        <f>'Posebni dio'!G91+'Posebni dio'!G84</f>
        <v>0</v>
      </c>
      <c r="H57" s="170">
        <f>'Posebni dio'!H91+'Posebni dio'!H84</f>
        <v>0</v>
      </c>
      <c r="I57" s="19" t="e">
        <f t="shared" si="43"/>
        <v>#DIV/0!</v>
      </c>
      <c r="J57" s="19" t="e">
        <f t="shared" si="44"/>
        <v>#DIV/0!</v>
      </c>
      <c r="K57" s="19" t="e">
        <f t="shared" si="45"/>
        <v>#DIV/0!</v>
      </c>
      <c r="L57" s="19" t="e">
        <f t="shared" si="46"/>
        <v>#DIV/0!</v>
      </c>
    </row>
    <row r="58" spans="1:12" ht="14.1" customHeight="1">
      <c r="A58" s="5">
        <v>426</v>
      </c>
      <c r="B58" s="360" t="s">
        <v>41</v>
      </c>
      <c r="C58" s="360"/>
      <c r="D58" s="97">
        <v>20927.07</v>
      </c>
      <c r="E58" s="170">
        <f>'Posebni dio'!E92+'Posebni dio'!E102+'Posebni dio'!E162+'Posebni dio'!E193+'Posebni dio'!E224+'Posebni dio'!E383+'Posebni dio'!E454</f>
        <v>25250</v>
      </c>
      <c r="F58" s="170">
        <f>'Posebni dio'!F92+'Posebni dio'!F102+'Posebni dio'!F162+'Posebni dio'!F193+'Posebni dio'!F224+'Posebni dio'!F383+'Posebni dio'!F454</f>
        <v>25600</v>
      </c>
      <c r="G58" s="170">
        <f>'Posebni dio'!G92+'Posebni dio'!G102+'Posebni dio'!G162+'Posebni dio'!G193+'Posebni dio'!G224+'Posebni dio'!G383+'Posebni dio'!G454</f>
        <v>25491.94</v>
      </c>
      <c r="H58" s="170">
        <f>'Posebni dio'!H92+'Posebni dio'!H102+'Posebni dio'!H162+'Posebni dio'!H193+'Posebni dio'!H224+'Posebni dio'!H383+'Posebni dio'!H454</f>
        <v>25491.94</v>
      </c>
      <c r="I58" s="19">
        <f t="shared" si="43"/>
        <v>120.65712017974806</v>
      </c>
      <c r="J58" s="19">
        <f t="shared" si="44"/>
        <v>101.38613861386139</v>
      </c>
      <c r="K58" s="19">
        <f t="shared" si="45"/>
        <v>99.577890624999995</v>
      </c>
      <c r="L58" s="19">
        <f t="shared" si="46"/>
        <v>100</v>
      </c>
    </row>
    <row r="59" spans="1:12" ht="14.1" customHeight="1">
      <c r="A59" s="18">
        <v>45</v>
      </c>
      <c r="B59" s="361" t="s">
        <v>42</v>
      </c>
      <c r="C59" s="361"/>
      <c r="D59" s="212">
        <v>138320.17000000001</v>
      </c>
      <c r="E59" s="168">
        <f t="shared" ref="E59:H59" si="48">SUM(E60)</f>
        <v>199780</v>
      </c>
      <c r="F59" s="168">
        <f t="shared" si="48"/>
        <v>258112</v>
      </c>
      <c r="G59" s="168">
        <f t="shared" si="48"/>
        <v>178112</v>
      </c>
      <c r="H59" s="168">
        <f t="shared" si="48"/>
        <v>178112</v>
      </c>
      <c r="I59" s="20">
        <f t="shared" si="43"/>
        <v>144.43302086745555</v>
      </c>
      <c r="J59" s="20">
        <f t="shared" si="44"/>
        <v>129.19811792972268</v>
      </c>
      <c r="K59" s="20">
        <f t="shared" si="45"/>
        <v>69.005702950657081</v>
      </c>
      <c r="L59" s="20">
        <f t="shared" si="46"/>
        <v>100</v>
      </c>
    </row>
    <row r="60" spans="1:12" ht="14.1" customHeight="1">
      <c r="A60" s="5">
        <v>451</v>
      </c>
      <c r="B60" s="360" t="s">
        <v>43</v>
      </c>
      <c r="C60" s="360"/>
      <c r="D60" s="97">
        <v>138320.17000000001</v>
      </c>
      <c r="E60" s="170">
        <f>'Posebni dio'!E60+'Posebni dio'!E99+'Posebni dio'!E173+'Posebni dio'!E226+'Posebni dio'!E297+'Posebni dio'!E347</f>
        <v>199780</v>
      </c>
      <c r="F60" s="170">
        <f>'Posebni dio'!F60+'Posebni dio'!F99+'Posebni dio'!F173+'Posebni dio'!F226+'Posebni dio'!F297+'Posebni dio'!F347</f>
        <v>258112</v>
      </c>
      <c r="G60" s="170">
        <f>'Posebni dio'!G60+'Posebni dio'!G99+'Posebni dio'!G173+'Posebni dio'!G226+'Posebni dio'!G297+'Posebni dio'!G347</f>
        <v>178112</v>
      </c>
      <c r="H60" s="170">
        <f>'Posebni dio'!H60+'Posebni dio'!H99+'Posebni dio'!H173+'Posebni dio'!H226+'Posebni dio'!H297+'Posebni dio'!H347</f>
        <v>178112</v>
      </c>
      <c r="I60" s="19">
        <f t="shared" si="43"/>
        <v>144.43302086745555</v>
      </c>
      <c r="J60" s="19">
        <f t="shared" si="44"/>
        <v>129.19811792972268</v>
      </c>
      <c r="K60" s="19">
        <f t="shared" si="45"/>
        <v>69.005702950657081</v>
      </c>
      <c r="L60" s="19">
        <f t="shared" si="46"/>
        <v>100</v>
      </c>
    </row>
  </sheetData>
  <mergeCells count="58">
    <mergeCell ref="B13:C13"/>
    <mergeCell ref="A2:J2"/>
    <mergeCell ref="A4:C4"/>
    <mergeCell ref="B5:C5"/>
    <mergeCell ref="A6:J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J24"/>
    <mergeCell ref="B37:C37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B29:L29"/>
    <mergeCell ref="B50:C50"/>
    <mergeCell ref="B38:C38"/>
    <mergeCell ref="B39:C39"/>
    <mergeCell ref="B40:C40"/>
    <mergeCell ref="B41:C41"/>
    <mergeCell ref="B42:C42"/>
    <mergeCell ref="B43:C43"/>
    <mergeCell ref="B58:C58"/>
    <mergeCell ref="B59:C59"/>
    <mergeCell ref="B60:C60"/>
    <mergeCell ref="B44:C44"/>
    <mergeCell ref="B57:C57"/>
    <mergeCell ref="B51:C51"/>
    <mergeCell ref="A52:J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5"/>
  <sheetViews>
    <sheetView view="pageLayout" zoomScaleNormal="100" workbookViewId="0">
      <selection activeCell="B470" sqref="B470:C470"/>
    </sheetView>
  </sheetViews>
  <sheetFormatPr defaultRowHeight="12" customHeight="1"/>
  <cols>
    <col min="1" max="1" width="8.5" style="68" customWidth="1"/>
    <col min="2" max="2" width="3.375" style="68" customWidth="1"/>
    <col min="3" max="3" width="34.5" style="68" customWidth="1"/>
    <col min="4" max="4" width="11.375" style="71" customWidth="1"/>
    <col min="5" max="5" width="11.125" style="71" customWidth="1"/>
    <col min="6" max="6" width="12.125" style="223" customWidth="1"/>
    <col min="7" max="7" width="12.25" style="142" customWidth="1"/>
    <col min="8" max="8" width="12.375" style="142" customWidth="1"/>
    <col min="9" max="9" width="3.875" style="209" customWidth="1"/>
    <col min="10" max="10" width="3.625" style="209" customWidth="1"/>
    <col min="11" max="11" width="5" style="209" customWidth="1"/>
    <col min="12" max="12" width="3.875" style="209" customWidth="1"/>
    <col min="13" max="1026" width="8.125" customWidth="1"/>
  </cols>
  <sheetData>
    <row r="1" spans="1:16" ht="12" customHeight="1">
      <c r="A1" s="26"/>
      <c r="B1" s="27" t="s">
        <v>44</v>
      </c>
      <c r="C1" s="28"/>
      <c r="F1" s="222"/>
      <c r="G1" s="69"/>
      <c r="H1" s="69"/>
      <c r="I1" s="175"/>
      <c r="J1" s="175"/>
      <c r="K1" s="175"/>
      <c r="L1" s="175"/>
    </row>
    <row r="2" spans="1:16" ht="12" customHeight="1">
      <c r="A2" s="26"/>
      <c r="B2" s="29" t="s">
        <v>316</v>
      </c>
      <c r="C2" s="30"/>
      <c r="G2" s="104"/>
      <c r="H2" s="69"/>
      <c r="I2" s="175"/>
      <c r="J2" s="175"/>
      <c r="K2" s="175"/>
      <c r="L2" s="175"/>
    </row>
    <row r="3" spans="1:16" ht="12" customHeight="1">
      <c r="A3" s="26"/>
      <c r="B3" s="432" t="s">
        <v>45</v>
      </c>
      <c r="C3" s="432"/>
      <c r="F3" s="222"/>
      <c r="G3" s="69"/>
      <c r="H3" s="69"/>
      <c r="I3" s="175"/>
      <c r="J3" s="175"/>
      <c r="K3" s="175"/>
      <c r="L3" s="175"/>
    </row>
    <row r="4" spans="1:16" ht="12.75" customHeight="1">
      <c r="A4" s="350" t="s">
        <v>46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</row>
    <row r="5" spans="1:16" ht="41.25" customHeight="1">
      <c r="A5" s="31"/>
      <c r="B5" s="32" t="s">
        <v>47</v>
      </c>
      <c r="C5" s="33" t="s">
        <v>48</v>
      </c>
      <c r="D5" s="262" t="s">
        <v>286</v>
      </c>
      <c r="E5" s="262" t="s">
        <v>287</v>
      </c>
      <c r="F5" s="224" t="s">
        <v>290</v>
      </c>
      <c r="G5" s="105" t="s">
        <v>291</v>
      </c>
      <c r="H5" s="106" t="s">
        <v>268</v>
      </c>
      <c r="I5" s="176" t="s">
        <v>270</v>
      </c>
      <c r="J5" s="176" t="s">
        <v>269</v>
      </c>
      <c r="K5" s="176" t="s">
        <v>271</v>
      </c>
      <c r="L5" s="176" t="s">
        <v>272</v>
      </c>
    </row>
    <row r="6" spans="1:16" ht="12" customHeight="1">
      <c r="A6" s="34"/>
      <c r="B6" s="34"/>
      <c r="C6" s="34"/>
      <c r="D6" s="263" t="s">
        <v>138</v>
      </c>
      <c r="E6" s="263" t="s">
        <v>139</v>
      </c>
      <c r="F6" s="225" t="s">
        <v>140</v>
      </c>
      <c r="G6" s="107" t="s">
        <v>49</v>
      </c>
      <c r="H6" s="108" t="s">
        <v>50</v>
      </c>
      <c r="I6" s="177" t="s">
        <v>141</v>
      </c>
      <c r="J6" s="177" t="s">
        <v>142</v>
      </c>
      <c r="K6" s="177">
        <v>8</v>
      </c>
      <c r="L6" s="177">
        <v>9</v>
      </c>
    </row>
    <row r="7" spans="1:16" ht="12" customHeight="1">
      <c r="A7" s="433" t="s">
        <v>51</v>
      </c>
      <c r="B7" s="433"/>
      <c r="C7" s="433"/>
      <c r="D7" s="264">
        <v>938422.36</v>
      </c>
      <c r="E7" s="265">
        <v>2259600</v>
      </c>
      <c r="F7" s="226">
        <f>SUM(F8+F25)</f>
        <v>2163437</v>
      </c>
      <c r="G7" s="109">
        <f>SUM(G8+G25)</f>
        <v>2083167.94</v>
      </c>
      <c r="H7" s="109">
        <f>SUM(H8+H25)</f>
        <v>2050907.9994999999</v>
      </c>
      <c r="I7" s="178">
        <f>E7/D7*100</f>
        <v>240.78710144971396</v>
      </c>
      <c r="J7" s="178">
        <f t="shared" ref="J7:L22" si="0">F7/E7*100</f>
        <v>95.744246769339696</v>
      </c>
      <c r="K7" s="178">
        <f t="shared" si="0"/>
        <v>96.28974358855838</v>
      </c>
      <c r="L7" s="178">
        <f t="shared" si="0"/>
        <v>98.451399914497529</v>
      </c>
    </row>
    <row r="8" spans="1:16" ht="12" customHeight="1">
      <c r="A8" s="434" t="s">
        <v>52</v>
      </c>
      <c r="B8" s="434"/>
      <c r="C8" s="434"/>
      <c r="D8" s="266">
        <f t="shared" ref="D8" si="1">D9</f>
        <v>6428.98</v>
      </c>
      <c r="E8" s="267">
        <v>10400</v>
      </c>
      <c r="F8" s="227">
        <f>F9</f>
        <v>10600</v>
      </c>
      <c r="G8" s="110">
        <f>G9</f>
        <v>10600</v>
      </c>
      <c r="H8" s="110">
        <f>H9</f>
        <v>10600</v>
      </c>
      <c r="I8" s="179">
        <f t="shared" ref="I8:I71" si="2">E8/D8*100</f>
        <v>161.76749655466344</v>
      </c>
      <c r="J8" s="179">
        <f t="shared" si="0"/>
        <v>101.92307692307692</v>
      </c>
      <c r="K8" s="179">
        <f t="shared" si="0"/>
        <v>100</v>
      </c>
      <c r="L8" s="179">
        <f t="shared" si="0"/>
        <v>100</v>
      </c>
    </row>
    <row r="9" spans="1:16" ht="12" customHeight="1">
      <c r="A9" s="419" t="s">
        <v>53</v>
      </c>
      <c r="B9" s="419"/>
      <c r="C9" s="419"/>
      <c r="D9" s="268">
        <f t="shared" ref="D9" si="3">SUM(D10,D18)</f>
        <v>6428.98</v>
      </c>
      <c r="E9" s="269">
        <v>10400</v>
      </c>
      <c r="F9" s="228">
        <f>SUM(F10,F18)</f>
        <v>10600</v>
      </c>
      <c r="G9" s="111">
        <f>SUM(G10,G18)</f>
        <v>10600</v>
      </c>
      <c r="H9" s="111">
        <f>SUM(H10,H18)</f>
        <v>10600</v>
      </c>
      <c r="I9" s="180">
        <f t="shared" si="2"/>
        <v>161.76749655466344</v>
      </c>
      <c r="J9" s="180">
        <f t="shared" si="0"/>
        <v>101.92307692307692</v>
      </c>
      <c r="K9" s="180">
        <f t="shared" si="0"/>
        <v>100</v>
      </c>
      <c r="L9" s="180">
        <f t="shared" si="0"/>
        <v>100</v>
      </c>
    </row>
    <row r="10" spans="1:16" ht="10.5" customHeight="1">
      <c r="A10" s="407" t="s">
        <v>54</v>
      </c>
      <c r="B10" s="407"/>
      <c r="C10" s="407"/>
      <c r="D10" s="270">
        <f>SUM(D11)</f>
        <v>5168.1099999999997</v>
      </c>
      <c r="E10" s="271">
        <v>8700</v>
      </c>
      <c r="F10" s="229">
        <f>SUM(F11)</f>
        <v>8800</v>
      </c>
      <c r="G10" s="112">
        <f>SUM(G11)</f>
        <v>8800</v>
      </c>
      <c r="H10" s="112">
        <f>SUM(H11)</f>
        <v>8800</v>
      </c>
      <c r="I10" s="181">
        <f t="shared" si="2"/>
        <v>168.34007016104536</v>
      </c>
      <c r="J10" s="181">
        <f t="shared" si="0"/>
        <v>101.14942528735634</v>
      </c>
      <c r="K10" s="181">
        <f t="shared" si="0"/>
        <v>100</v>
      </c>
      <c r="L10" s="181">
        <f t="shared" si="0"/>
        <v>100</v>
      </c>
    </row>
    <row r="11" spans="1:16" ht="12" customHeight="1">
      <c r="A11" s="392" t="s">
        <v>55</v>
      </c>
      <c r="B11" s="392"/>
      <c r="C11" s="392"/>
      <c r="D11" s="272">
        <f t="shared" ref="D11:D14" si="4">D12</f>
        <v>5168.1099999999997</v>
      </c>
      <c r="E11" s="273">
        <v>8700</v>
      </c>
      <c r="F11" s="230">
        <f t="shared" ref="F11:H14" si="5">F12</f>
        <v>8800</v>
      </c>
      <c r="G11" s="113">
        <f t="shared" si="5"/>
        <v>8800</v>
      </c>
      <c r="H11" s="113">
        <f t="shared" si="5"/>
        <v>8800</v>
      </c>
      <c r="I11" s="182">
        <f t="shared" si="2"/>
        <v>168.34007016104536</v>
      </c>
      <c r="J11" s="182">
        <f t="shared" si="0"/>
        <v>101.14942528735634</v>
      </c>
      <c r="K11" s="182">
        <f t="shared" si="0"/>
        <v>100</v>
      </c>
      <c r="L11" s="182">
        <f t="shared" si="0"/>
        <v>100</v>
      </c>
    </row>
    <row r="12" spans="1:16" ht="12" customHeight="1">
      <c r="A12" s="400" t="s">
        <v>56</v>
      </c>
      <c r="B12" s="400"/>
      <c r="C12" s="400"/>
      <c r="D12" s="274">
        <f t="shared" si="4"/>
        <v>5168.1099999999997</v>
      </c>
      <c r="E12" s="275">
        <v>8700</v>
      </c>
      <c r="F12" s="231">
        <f t="shared" si="5"/>
        <v>8800</v>
      </c>
      <c r="G12" s="114">
        <f t="shared" si="5"/>
        <v>8800</v>
      </c>
      <c r="H12" s="114">
        <f t="shared" si="5"/>
        <v>8800</v>
      </c>
      <c r="I12" s="183">
        <f t="shared" si="2"/>
        <v>168.34007016104536</v>
      </c>
      <c r="J12" s="183">
        <f t="shared" si="0"/>
        <v>101.14942528735634</v>
      </c>
      <c r="K12" s="183">
        <f t="shared" si="0"/>
        <v>100</v>
      </c>
      <c r="L12" s="183">
        <f t="shared" si="0"/>
        <v>100</v>
      </c>
    </row>
    <row r="13" spans="1:16" ht="12" customHeight="1">
      <c r="A13" s="410" t="s">
        <v>57</v>
      </c>
      <c r="B13" s="410"/>
      <c r="C13" s="410"/>
      <c r="D13" s="276">
        <f t="shared" si="4"/>
        <v>5168.1099999999997</v>
      </c>
      <c r="E13" s="277">
        <v>8700</v>
      </c>
      <c r="F13" s="232">
        <f t="shared" si="5"/>
        <v>8800</v>
      </c>
      <c r="G13" s="115">
        <f t="shared" si="5"/>
        <v>8800</v>
      </c>
      <c r="H13" s="115">
        <f t="shared" si="5"/>
        <v>8800</v>
      </c>
      <c r="I13" s="184">
        <f t="shared" si="2"/>
        <v>168.34007016104536</v>
      </c>
      <c r="J13" s="184">
        <f t="shared" si="0"/>
        <v>101.14942528735634</v>
      </c>
      <c r="K13" s="184">
        <f t="shared" si="0"/>
        <v>100</v>
      </c>
      <c r="L13" s="184">
        <f t="shared" si="0"/>
        <v>100</v>
      </c>
    </row>
    <row r="14" spans="1:16" ht="12" customHeight="1">
      <c r="A14" s="26"/>
      <c r="B14" s="35">
        <v>3</v>
      </c>
      <c r="C14" s="36" t="s">
        <v>58</v>
      </c>
      <c r="D14" s="268">
        <f t="shared" si="4"/>
        <v>5168.1099999999997</v>
      </c>
      <c r="E14" s="269">
        <v>8700</v>
      </c>
      <c r="F14" s="228">
        <f t="shared" si="5"/>
        <v>8800</v>
      </c>
      <c r="G14" s="111">
        <f t="shared" si="5"/>
        <v>8800</v>
      </c>
      <c r="H14" s="111">
        <f t="shared" si="5"/>
        <v>8800</v>
      </c>
      <c r="I14" s="180">
        <f t="shared" si="2"/>
        <v>168.34007016104536</v>
      </c>
      <c r="J14" s="180">
        <f t="shared" si="0"/>
        <v>101.14942528735634</v>
      </c>
      <c r="K14" s="180">
        <f t="shared" si="0"/>
        <v>100</v>
      </c>
      <c r="L14" s="180">
        <f t="shared" si="0"/>
        <v>100</v>
      </c>
    </row>
    <row r="15" spans="1:16" ht="12" customHeight="1">
      <c r="A15" s="26"/>
      <c r="B15" s="35">
        <v>32</v>
      </c>
      <c r="C15" s="36" t="s">
        <v>59</v>
      </c>
      <c r="D15" s="278">
        <f t="shared" ref="D15" si="6">SUM(D16:D17)</f>
        <v>5168.1099999999997</v>
      </c>
      <c r="E15" s="279">
        <v>8700</v>
      </c>
      <c r="F15" s="233">
        <f>SUM(F16:F17)</f>
        <v>8800</v>
      </c>
      <c r="G15" s="116">
        <f>SUM(G16:G17)</f>
        <v>8800</v>
      </c>
      <c r="H15" s="116">
        <f>SUM(H16:H17)</f>
        <v>8800</v>
      </c>
      <c r="I15" s="180">
        <f t="shared" si="2"/>
        <v>168.34007016104536</v>
      </c>
      <c r="J15" s="180">
        <f t="shared" si="0"/>
        <v>101.14942528735634</v>
      </c>
      <c r="K15" s="180">
        <f t="shared" si="0"/>
        <v>100</v>
      </c>
      <c r="L15" s="180">
        <f t="shared" si="0"/>
        <v>100</v>
      </c>
    </row>
    <row r="16" spans="1:16" ht="12" customHeight="1">
      <c r="A16" s="26"/>
      <c r="B16" s="37">
        <v>323</v>
      </c>
      <c r="C16" s="38" t="s">
        <v>60</v>
      </c>
      <c r="D16" s="97">
        <v>4058</v>
      </c>
      <c r="E16" s="97">
        <v>3350</v>
      </c>
      <c r="F16" s="234">
        <v>3400</v>
      </c>
      <c r="G16" s="117">
        <f>F16</f>
        <v>3400</v>
      </c>
      <c r="H16" s="117">
        <f>G16</f>
        <v>3400</v>
      </c>
      <c r="I16" s="185">
        <f t="shared" si="2"/>
        <v>82.552981764415961</v>
      </c>
      <c r="J16" s="185">
        <f t="shared" si="0"/>
        <v>101.49253731343283</v>
      </c>
      <c r="K16" s="185">
        <f t="shared" si="0"/>
        <v>100</v>
      </c>
      <c r="L16" s="185">
        <f t="shared" si="0"/>
        <v>100</v>
      </c>
    </row>
    <row r="17" spans="1:12" ht="12" customHeight="1">
      <c r="A17" s="26"/>
      <c r="B17" s="37">
        <v>329</v>
      </c>
      <c r="C17" s="39" t="s">
        <v>153</v>
      </c>
      <c r="D17" s="97">
        <v>1110.1099999999999</v>
      </c>
      <c r="E17" s="97">
        <v>5350</v>
      </c>
      <c r="F17" s="234">
        <v>5400</v>
      </c>
      <c r="G17" s="117">
        <f>F17</f>
        <v>5400</v>
      </c>
      <c r="H17" s="117">
        <f>G17</f>
        <v>5400</v>
      </c>
      <c r="I17" s="180">
        <f t="shared" si="2"/>
        <v>481.934222734684</v>
      </c>
      <c r="J17" s="180">
        <f t="shared" si="0"/>
        <v>100.93457943925233</v>
      </c>
      <c r="K17" s="180">
        <f t="shared" si="0"/>
        <v>100</v>
      </c>
      <c r="L17" s="180">
        <f t="shared" si="0"/>
        <v>100</v>
      </c>
    </row>
    <row r="18" spans="1:12" ht="12" customHeight="1">
      <c r="A18" s="407" t="s">
        <v>143</v>
      </c>
      <c r="B18" s="407"/>
      <c r="C18" s="407"/>
      <c r="D18" s="270">
        <f t="shared" ref="D18:D22" si="7">D19</f>
        <v>1260.8699999999999</v>
      </c>
      <c r="E18" s="271">
        <v>1700</v>
      </c>
      <c r="F18" s="229">
        <f t="shared" ref="F18:H21" si="8">F19</f>
        <v>1800</v>
      </c>
      <c r="G18" s="112">
        <f t="shared" si="8"/>
        <v>1800</v>
      </c>
      <c r="H18" s="112">
        <f t="shared" si="8"/>
        <v>1800</v>
      </c>
      <c r="I18" s="181">
        <f t="shared" si="2"/>
        <v>134.82753971464149</v>
      </c>
      <c r="J18" s="181">
        <f t="shared" si="0"/>
        <v>105.88235294117648</v>
      </c>
      <c r="K18" s="181">
        <f t="shared" si="0"/>
        <v>100</v>
      </c>
      <c r="L18" s="181">
        <f t="shared" si="0"/>
        <v>100</v>
      </c>
    </row>
    <row r="19" spans="1:12" ht="12" customHeight="1">
      <c r="A19" s="392" t="s">
        <v>144</v>
      </c>
      <c r="B19" s="392"/>
      <c r="C19" s="392"/>
      <c r="D19" s="272">
        <f t="shared" si="7"/>
        <v>1260.8699999999999</v>
      </c>
      <c r="E19" s="273">
        <v>1700</v>
      </c>
      <c r="F19" s="230">
        <f t="shared" si="8"/>
        <v>1800</v>
      </c>
      <c r="G19" s="113">
        <f t="shared" si="8"/>
        <v>1800</v>
      </c>
      <c r="H19" s="113">
        <f t="shared" si="8"/>
        <v>1800</v>
      </c>
      <c r="I19" s="182">
        <f t="shared" si="2"/>
        <v>134.82753971464149</v>
      </c>
      <c r="J19" s="182">
        <f t="shared" si="0"/>
        <v>105.88235294117648</v>
      </c>
      <c r="K19" s="182">
        <f t="shared" si="0"/>
        <v>100</v>
      </c>
      <c r="L19" s="182">
        <f t="shared" si="0"/>
        <v>100</v>
      </c>
    </row>
    <row r="20" spans="1:12" ht="12" customHeight="1">
      <c r="A20" s="400" t="s">
        <v>56</v>
      </c>
      <c r="B20" s="400"/>
      <c r="C20" s="400"/>
      <c r="D20" s="274">
        <f t="shared" si="7"/>
        <v>1260.8699999999999</v>
      </c>
      <c r="E20" s="275">
        <v>1700</v>
      </c>
      <c r="F20" s="231">
        <f t="shared" si="8"/>
        <v>1800</v>
      </c>
      <c r="G20" s="114">
        <f t="shared" si="8"/>
        <v>1800</v>
      </c>
      <c r="H20" s="114">
        <f t="shared" si="8"/>
        <v>1800</v>
      </c>
      <c r="I20" s="183">
        <f t="shared" si="2"/>
        <v>134.82753971464149</v>
      </c>
      <c r="J20" s="183">
        <f t="shared" si="0"/>
        <v>105.88235294117648</v>
      </c>
      <c r="K20" s="183">
        <f t="shared" si="0"/>
        <v>100</v>
      </c>
      <c r="L20" s="183">
        <f t="shared" si="0"/>
        <v>100</v>
      </c>
    </row>
    <row r="21" spans="1:12" ht="12" customHeight="1">
      <c r="A21" s="410" t="s">
        <v>145</v>
      </c>
      <c r="B21" s="410"/>
      <c r="C21" s="410"/>
      <c r="D21" s="276">
        <f t="shared" si="7"/>
        <v>1260.8699999999999</v>
      </c>
      <c r="E21" s="277">
        <v>1700</v>
      </c>
      <c r="F21" s="232">
        <f t="shared" si="8"/>
        <v>1800</v>
      </c>
      <c r="G21" s="115">
        <f t="shared" si="8"/>
        <v>1800</v>
      </c>
      <c r="H21" s="115">
        <f t="shared" si="8"/>
        <v>1800</v>
      </c>
      <c r="I21" s="184">
        <f t="shared" si="2"/>
        <v>134.82753971464149</v>
      </c>
      <c r="J21" s="184">
        <f t="shared" si="0"/>
        <v>105.88235294117648</v>
      </c>
      <c r="K21" s="184">
        <f t="shared" si="0"/>
        <v>100</v>
      </c>
      <c r="L21" s="184">
        <f t="shared" si="0"/>
        <v>100</v>
      </c>
    </row>
    <row r="22" spans="1:12" ht="12" customHeight="1">
      <c r="A22" s="26"/>
      <c r="B22" s="35">
        <v>3</v>
      </c>
      <c r="C22" s="36" t="s">
        <v>58</v>
      </c>
      <c r="D22" s="268">
        <f t="shared" si="7"/>
        <v>1260.8699999999999</v>
      </c>
      <c r="E22" s="269">
        <v>1700</v>
      </c>
      <c r="F22" s="228">
        <f>F23</f>
        <v>1800</v>
      </c>
      <c r="G22" s="111">
        <f>G23</f>
        <v>1800</v>
      </c>
      <c r="H22" s="111">
        <f>H23</f>
        <v>1800</v>
      </c>
      <c r="I22" s="180">
        <f t="shared" si="2"/>
        <v>134.82753971464149</v>
      </c>
      <c r="J22" s="180">
        <f t="shared" si="0"/>
        <v>105.88235294117648</v>
      </c>
      <c r="K22" s="180">
        <f t="shared" si="0"/>
        <v>100</v>
      </c>
      <c r="L22" s="180">
        <f t="shared" si="0"/>
        <v>100</v>
      </c>
    </row>
    <row r="23" spans="1:12" ht="12" customHeight="1">
      <c r="A23" s="26"/>
      <c r="B23" s="35">
        <v>38</v>
      </c>
      <c r="C23" s="36" t="s">
        <v>146</v>
      </c>
      <c r="D23" s="278">
        <f t="shared" ref="D23" si="9">SUM(D24:D24)</f>
        <v>1260.8699999999999</v>
      </c>
      <c r="E23" s="279">
        <v>1700</v>
      </c>
      <c r="F23" s="233">
        <f>SUM(F24:F24)</f>
        <v>1800</v>
      </c>
      <c r="G23" s="116">
        <f>SUM(G24:G24)</f>
        <v>1800</v>
      </c>
      <c r="H23" s="116">
        <f>SUM(H24:H24)</f>
        <v>1800</v>
      </c>
      <c r="I23" s="180">
        <f t="shared" si="2"/>
        <v>134.82753971464149</v>
      </c>
      <c r="J23" s="180">
        <f t="shared" ref="J23:J86" si="10">F23/E23*100</f>
        <v>105.88235294117648</v>
      </c>
      <c r="K23" s="180">
        <f t="shared" ref="K23:K86" si="11">G23/F23*100</f>
        <v>100</v>
      </c>
      <c r="L23" s="180">
        <f t="shared" ref="L23:L86" si="12">H23/G23*100</f>
        <v>100</v>
      </c>
    </row>
    <row r="24" spans="1:12" ht="12" customHeight="1">
      <c r="A24" s="26"/>
      <c r="B24" s="56">
        <v>381</v>
      </c>
      <c r="C24" s="102" t="s">
        <v>32</v>
      </c>
      <c r="D24" s="97">
        <v>1260.8699999999999</v>
      </c>
      <c r="E24" s="97">
        <v>1700</v>
      </c>
      <c r="F24" s="234">
        <v>1800</v>
      </c>
      <c r="G24" s="117">
        <f>F24</f>
        <v>1800</v>
      </c>
      <c r="H24" s="117">
        <f>G24</f>
        <v>1800</v>
      </c>
      <c r="I24" s="180">
        <f t="shared" si="2"/>
        <v>134.82753971464149</v>
      </c>
      <c r="J24" s="180">
        <f t="shared" si="10"/>
        <v>105.88235294117648</v>
      </c>
      <c r="K24" s="180">
        <f t="shared" si="11"/>
        <v>100</v>
      </c>
      <c r="L24" s="180">
        <f t="shared" si="12"/>
        <v>100</v>
      </c>
    </row>
    <row r="25" spans="1:12" ht="12" customHeight="1">
      <c r="A25" s="435" t="s">
        <v>147</v>
      </c>
      <c r="B25" s="436"/>
      <c r="C25" s="437"/>
      <c r="D25" s="267">
        <v>923659.16</v>
      </c>
      <c r="E25" s="267">
        <v>2249200</v>
      </c>
      <c r="F25" s="227">
        <f>F26+F103+F215+F250+F298+F331+F348+F399+F447</f>
        <v>2152837</v>
      </c>
      <c r="G25" s="110">
        <f>G26+G103+G215+G250+G298+G331+G348+G399+G447</f>
        <v>2072567.94</v>
      </c>
      <c r="H25" s="110">
        <f>H26+H103+H215+H250+H298+H331+H348+H399+H447-20776.81</f>
        <v>2040307.9994999999</v>
      </c>
      <c r="I25" s="179">
        <f t="shared" si="2"/>
        <v>243.5097379427277</v>
      </c>
      <c r="J25" s="179">
        <f t="shared" si="10"/>
        <v>95.715676685043576</v>
      </c>
      <c r="K25" s="179">
        <f t="shared" si="11"/>
        <v>96.271475267286846</v>
      </c>
      <c r="L25" s="179">
        <f t="shared" si="12"/>
        <v>98.443479710489001</v>
      </c>
    </row>
    <row r="26" spans="1:12" ht="12" customHeight="1">
      <c r="A26" s="438" t="s">
        <v>61</v>
      </c>
      <c r="B26" s="419"/>
      <c r="C26" s="439"/>
      <c r="D26" s="269">
        <f t="shared" ref="D26" si="13">SUM(D27)</f>
        <v>328159.02999999997</v>
      </c>
      <c r="E26" s="269">
        <v>396300</v>
      </c>
      <c r="F26" s="228">
        <f>SUM(F27)</f>
        <v>441460</v>
      </c>
      <c r="G26" s="111">
        <f>SUM(G27)</f>
        <v>361390.94</v>
      </c>
      <c r="H26" s="111">
        <f>SUM(H27)</f>
        <v>361429.9595</v>
      </c>
      <c r="I26" s="180">
        <f t="shared" si="2"/>
        <v>120.76461830107191</v>
      </c>
      <c r="J26" s="180">
        <f t="shared" si="10"/>
        <v>111.3954075195559</v>
      </c>
      <c r="K26" s="180">
        <f t="shared" si="11"/>
        <v>81.862669324514115</v>
      </c>
      <c r="L26" s="180">
        <f t="shared" si="12"/>
        <v>100.01079703326266</v>
      </c>
    </row>
    <row r="27" spans="1:12" ht="12" customHeight="1">
      <c r="A27" s="426" t="s">
        <v>148</v>
      </c>
      <c r="B27" s="407"/>
      <c r="C27" s="427"/>
      <c r="D27" s="271">
        <f>SUM(D28,D44,D50,D61,D67,D85,D93)</f>
        <v>328159.02999999997</v>
      </c>
      <c r="E27" s="271">
        <v>396300</v>
      </c>
      <c r="F27" s="229">
        <f>SUM(F28,F44,F50,F61,F67,F85,F93)</f>
        <v>441460</v>
      </c>
      <c r="G27" s="112">
        <f>SUM(G28,G44,G50,G61,G67,G85,G93)</f>
        <v>361390.94</v>
      </c>
      <c r="H27" s="112">
        <f>SUM(H28,H44,H50,H61,H67,H85,H93)</f>
        <v>361429.9595</v>
      </c>
      <c r="I27" s="181">
        <f t="shared" si="2"/>
        <v>120.76461830107191</v>
      </c>
      <c r="J27" s="181">
        <f t="shared" si="10"/>
        <v>111.3954075195559</v>
      </c>
      <c r="K27" s="181">
        <f t="shared" si="11"/>
        <v>81.862669324514115</v>
      </c>
      <c r="L27" s="181">
        <f t="shared" si="12"/>
        <v>100.01079703326266</v>
      </c>
    </row>
    <row r="28" spans="1:12" ht="12" customHeight="1">
      <c r="A28" s="428" t="s">
        <v>149</v>
      </c>
      <c r="B28" s="392"/>
      <c r="C28" s="429"/>
      <c r="D28" s="273">
        <f t="shared" ref="D28" si="14">D29</f>
        <v>146074.36000000002</v>
      </c>
      <c r="E28" s="273">
        <v>197410</v>
      </c>
      <c r="F28" s="230">
        <f>F29</f>
        <v>171100</v>
      </c>
      <c r="G28" s="113">
        <f>G29</f>
        <v>171139</v>
      </c>
      <c r="H28" s="113">
        <f>H29</f>
        <v>171178.01949999999</v>
      </c>
      <c r="I28" s="182">
        <f t="shared" si="2"/>
        <v>135.14349814710806</v>
      </c>
      <c r="J28" s="182">
        <f t="shared" si="10"/>
        <v>86.672407679448867</v>
      </c>
      <c r="K28" s="182">
        <f t="shared" si="11"/>
        <v>100.02279368790181</v>
      </c>
      <c r="L28" s="182">
        <f t="shared" si="12"/>
        <v>100.02279988781049</v>
      </c>
    </row>
    <row r="29" spans="1:12" ht="12" customHeight="1">
      <c r="A29" s="430" t="s">
        <v>56</v>
      </c>
      <c r="B29" s="400"/>
      <c r="C29" s="431"/>
      <c r="D29" s="280">
        <f t="shared" ref="D29" si="15">D32</f>
        <v>146074.36000000002</v>
      </c>
      <c r="E29" s="280">
        <v>197410</v>
      </c>
      <c r="F29" s="235">
        <f>F32</f>
        <v>171100</v>
      </c>
      <c r="G29" s="118">
        <f>G32</f>
        <v>171139</v>
      </c>
      <c r="H29" s="118">
        <f>H32</f>
        <v>171178.01949999999</v>
      </c>
      <c r="I29" s="183">
        <f t="shared" si="2"/>
        <v>135.14349814710806</v>
      </c>
      <c r="J29" s="183">
        <f t="shared" si="10"/>
        <v>86.672407679448867</v>
      </c>
      <c r="K29" s="183">
        <f t="shared" si="11"/>
        <v>100.02279368790181</v>
      </c>
      <c r="L29" s="183">
        <f t="shared" si="12"/>
        <v>100.02279988781049</v>
      </c>
    </row>
    <row r="30" spans="1:12" ht="12" customHeight="1">
      <c r="A30" s="421" t="s">
        <v>57</v>
      </c>
      <c r="B30" s="410"/>
      <c r="C30" s="422"/>
      <c r="D30" s="281">
        <f t="shared" ref="D30" si="16">D28-D31</f>
        <v>146074.36000000002</v>
      </c>
      <c r="E30" s="281">
        <v>197410</v>
      </c>
      <c r="F30" s="236">
        <f>F28-F31</f>
        <v>171100</v>
      </c>
      <c r="G30" s="145">
        <f>G28-G31</f>
        <v>171139</v>
      </c>
      <c r="H30" s="145">
        <f>H28-H31</f>
        <v>171178.01949999999</v>
      </c>
      <c r="I30" s="186">
        <f t="shared" si="2"/>
        <v>135.14349814710806</v>
      </c>
      <c r="J30" s="186">
        <f t="shared" si="10"/>
        <v>86.672407679448867</v>
      </c>
      <c r="K30" s="186">
        <f t="shared" si="11"/>
        <v>100.02279368790181</v>
      </c>
      <c r="L30" s="186">
        <f t="shared" si="12"/>
        <v>100.02279988781049</v>
      </c>
    </row>
    <row r="31" spans="1:12" ht="12" customHeight="1">
      <c r="A31" s="423" t="s">
        <v>150</v>
      </c>
      <c r="B31" s="424"/>
      <c r="C31" s="425"/>
      <c r="D31" s="282">
        <v>0</v>
      </c>
      <c r="E31" s="282">
        <v>0</v>
      </c>
      <c r="F31" s="237">
        <v>0</v>
      </c>
      <c r="G31" s="146">
        <v>0</v>
      </c>
      <c r="H31" s="146">
        <v>0</v>
      </c>
      <c r="I31" s="187">
        <v>0</v>
      </c>
      <c r="J31" s="187">
        <v>0</v>
      </c>
      <c r="K31" s="187">
        <v>0</v>
      </c>
      <c r="L31" s="187">
        <v>0</v>
      </c>
    </row>
    <row r="32" spans="1:12" ht="12" customHeight="1">
      <c r="A32" s="26"/>
      <c r="B32" s="101">
        <v>3</v>
      </c>
      <c r="C32" s="57" t="s">
        <v>58</v>
      </c>
      <c r="D32" s="283">
        <f t="shared" ref="D32" si="17">SUM(D33,D37,D42)</f>
        <v>146074.36000000002</v>
      </c>
      <c r="E32" s="284">
        <v>197410</v>
      </c>
      <c r="F32" s="238">
        <f>SUM(F33,F37,F42)</f>
        <v>171100</v>
      </c>
      <c r="G32" s="119">
        <f>SUM(G33,G37,G42)</f>
        <v>171139</v>
      </c>
      <c r="H32" s="119">
        <f>SUM(H33,H37,H42)</f>
        <v>171178.01949999999</v>
      </c>
      <c r="I32" s="180">
        <f t="shared" si="2"/>
        <v>135.14349814710806</v>
      </c>
      <c r="J32" s="180">
        <f t="shared" si="10"/>
        <v>86.672407679448867</v>
      </c>
      <c r="K32" s="180">
        <f t="shared" si="11"/>
        <v>100.02279368790181</v>
      </c>
      <c r="L32" s="180">
        <f t="shared" si="12"/>
        <v>100.02279988781049</v>
      </c>
    </row>
    <row r="33" spans="1:12" ht="12" customHeight="1">
      <c r="A33" s="26"/>
      <c r="B33" s="35">
        <v>31</v>
      </c>
      <c r="C33" s="36" t="s">
        <v>151</v>
      </c>
      <c r="D33" s="283">
        <f t="shared" ref="D33" si="18">SUM(D34,D35,D36)</f>
        <v>44077.530000000006</v>
      </c>
      <c r="E33" s="284">
        <v>102210</v>
      </c>
      <c r="F33" s="238">
        <f>SUM(F34,F35,F36)</f>
        <v>78000</v>
      </c>
      <c r="G33" s="119">
        <f>SUM(G34,G35,G36)</f>
        <v>78039</v>
      </c>
      <c r="H33" s="119">
        <f>SUM(H34,H35,H36)</f>
        <v>78078.019499999995</v>
      </c>
      <c r="I33" s="180">
        <f t="shared" si="2"/>
        <v>231.88685935895225</v>
      </c>
      <c r="J33" s="180">
        <f t="shared" si="10"/>
        <v>76.313472262987972</v>
      </c>
      <c r="K33" s="180">
        <f t="shared" si="11"/>
        <v>100.05</v>
      </c>
      <c r="L33" s="180">
        <f t="shared" si="12"/>
        <v>100.05</v>
      </c>
    </row>
    <row r="34" spans="1:12" ht="12" customHeight="1">
      <c r="A34" s="26"/>
      <c r="B34" s="37">
        <v>311</v>
      </c>
      <c r="C34" s="39" t="s">
        <v>152</v>
      </c>
      <c r="D34" s="97">
        <v>34986.660000000003</v>
      </c>
      <c r="E34" s="97">
        <v>86270</v>
      </c>
      <c r="F34" s="239">
        <v>60000</v>
      </c>
      <c r="G34" s="117">
        <f>F34*100.05%</f>
        <v>60030</v>
      </c>
      <c r="H34" s="117">
        <f>G34*100.05%</f>
        <v>60060.014999999999</v>
      </c>
      <c r="I34" s="180">
        <f t="shared" si="2"/>
        <v>246.57969637570432</v>
      </c>
      <c r="J34" s="180">
        <f t="shared" si="10"/>
        <v>69.549090066071642</v>
      </c>
      <c r="K34" s="180">
        <f t="shared" si="11"/>
        <v>100.05</v>
      </c>
      <c r="L34" s="180">
        <f t="shared" si="12"/>
        <v>100.05</v>
      </c>
    </row>
    <row r="35" spans="1:12" ht="12" customHeight="1">
      <c r="A35" s="26"/>
      <c r="B35" s="37">
        <v>312</v>
      </c>
      <c r="C35" s="39" t="s">
        <v>67</v>
      </c>
      <c r="D35" s="97">
        <v>3318.07</v>
      </c>
      <c r="E35" s="97">
        <v>2660</v>
      </c>
      <c r="F35" s="239">
        <v>3000</v>
      </c>
      <c r="G35" s="117">
        <f t="shared" ref="G35:H36" si="19">F35*100.05%</f>
        <v>3001.5</v>
      </c>
      <c r="H35" s="117">
        <f t="shared" si="19"/>
        <v>3003.0007499999997</v>
      </c>
      <c r="I35" s="180">
        <f t="shared" si="2"/>
        <v>80.167085082593189</v>
      </c>
      <c r="J35" s="180">
        <f t="shared" si="10"/>
        <v>112.78195488721805</v>
      </c>
      <c r="K35" s="180">
        <f t="shared" si="11"/>
        <v>100.05</v>
      </c>
      <c r="L35" s="180">
        <f t="shared" si="12"/>
        <v>100.05</v>
      </c>
    </row>
    <row r="36" spans="1:12" ht="12" customHeight="1">
      <c r="A36" s="26"/>
      <c r="B36" s="37">
        <v>313</v>
      </c>
      <c r="C36" s="39" t="s">
        <v>30</v>
      </c>
      <c r="D36" s="97">
        <v>5772.8</v>
      </c>
      <c r="E36" s="97">
        <v>13280</v>
      </c>
      <c r="F36" s="239">
        <v>15000</v>
      </c>
      <c r="G36" s="117">
        <f t="shared" si="19"/>
        <v>15007.5</v>
      </c>
      <c r="H36" s="117">
        <f t="shared" si="19"/>
        <v>15015.00375</v>
      </c>
      <c r="I36" s="180">
        <f t="shared" si="2"/>
        <v>230.04434589800442</v>
      </c>
      <c r="J36" s="180">
        <f t="shared" si="10"/>
        <v>112.95180722891567</v>
      </c>
      <c r="K36" s="180">
        <f t="shared" si="11"/>
        <v>100.05</v>
      </c>
      <c r="L36" s="180">
        <f t="shared" si="12"/>
        <v>100.05</v>
      </c>
    </row>
    <row r="37" spans="1:12" ht="12" customHeight="1">
      <c r="A37" s="26"/>
      <c r="B37" s="35">
        <v>32</v>
      </c>
      <c r="C37" s="36" t="s">
        <v>59</v>
      </c>
      <c r="D37" s="283">
        <f t="shared" ref="D37" si="20">SUM(D38,D39,D40,D41)</f>
        <v>100719.62999999999</v>
      </c>
      <c r="E37" s="284">
        <v>93600</v>
      </c>
      <c r="F37" s="238">
        <f>SUM(F38:F41)</f>
        <v>91500</v>
      </c>
      <c r="G37" s="119">
        <f>SUM(G38:G41)</f>
        <v>91500</v>
      </c>
      <c r="H37" s="119">
        <f>SUM(H38:H41)</f>
        <v>91500</v>
      </c>
      <c r="I37" s="180">
        <f t="shared" si="2"/>
        <v>92.931238925321708</v>
      </c>
      <c r="J37" s="180">
        <f t="shared" si="10"/>
        <v>97.756410256410248</v>
      </c>
      <c r="K37" s="180">
        <f t="shared" si="11"/>
        <v>100</v>
      </c>
      <c r="L37" s="180">
        <f t="shared" si="12"/>
        <v>100</v>
      </c>
    </row>
    <row r="38" spans="1:12" ht="12" customHeight="1">
      <c r="A38" s="26"/>
      <c r="B38" s="37">
        <v>321</v>
      </c>
      <c r="C38" s="39" t="s">
        <v>68</v>
      </c>
      <c r="D38" s="97">
        <v>723.74</v>
      </c>
      <c r="E38" s="97">
        <v>4650</v>
      </c>
      <c r="F38" s="239">
        <v>1500</v>
      </c>
      <c r="G38" s="117">
        <f t="shared" ref="G38:H41" si="21">F38</f>
        <v>1500</v>
      </c>
      <c r="H38" s="117">
        <f t="shared" si="21"/>
        <v>1500</v>
      </c>
      <c r="I38" s="180">
        <f t="shared" si="2"/>
        <v>642.49592395058994</v>
      </c>
      <c r="J38" s="180">
        <f t="shared" si="10"/>
        <v>32.258064516129032</v>
      </c>
      <c r="K38" s="180">
        <f t="shared" si="11"/>
        <v>100</v>
      </c>
      <c r="L38" s="180">
        <f t="shared" si="12"/>
        <v>100</v>
      </c>
    </row>
    <row r="39" spans="1:12" ht="12" customHeight="1">
      <c r="A39" s="26"/>
      <c r="B39" s="37">
        <v>322</v>
      </c>
      <c r="C39" s="39" t="s">
        <v>63</v>
      </c>
      <c r="D39" s="97">
        <v>13498.19</v>
      </c>
      <c r="E39" s="97">
        <v>19920</v>
      </c>
      <c r="F39" s="239">
        <v>20000</v>
      </c>
      <c r="G39" s="117">
        <f t="shared" si="21"/>
        <v>20000</v>
      </c>
      <c r="H39" s="117">
        <f t="shared" si="21"/>
        <v>20000</v>
      </c>
      <c r="I39" s="180">
        <f t="shared" si="2"/>
        <v>147.57534158283443</v>
      </c>
      <c r="J39" s="180">
        <f t="shared" si="10"/>
        <v>100.40160642570282</v>
      </c>
      <c r="K39" s="180">
        <f t="shared" si="11"/>
        <v>100</v>
      </c>
      <c r="L39" s="180">
        <f t="shared" si="12"/>
        <v>100</v>
      </c>
    </row>
    <row r="40" spans="1:12" ht="12" customHeight="1">
      <c r="A40" s="26"/>
      <c r="B40" s="37">
        <v>323</v>
      </c>
      <c r="C40" s="39" t="s">
        <v>60</v>
      </c>
      <c r="D40" s="97">
        <v>73447.59</v>
      </c>
      <c r="E40" s="97">
        <v>59730</v>
      </c>
      <c r="F40" s="239">
        <v>60000</v>
      </c>
      <c r="G40" s="117">
        <f t="shared" si="21"/>
        <v>60000</v>
      </c>
      <c r="H40" s="117">
        <f t="shared" si="21"/>
        <v>60000</v>
      </c>
      <c r="I40" s="180">
        <f t="shared" si="2"/>
        <v>81.323294610483472</v>
      </c>
      <c r="J40" s="180">
        <f t="shared" si="10"/>
        <v>100.45203415369161</v>
      </c>
      <c r="K40" s="180">
        <f t="shared" si="11"/>
        <v>100</v>
      </c>
      <c r="L40" s="180">
        <f t="shared" si="12"/>
        <v>100</v>
      </c>
    </row>
    <row r="41" spans="1:12" ht="12" customHeight="1">
      <c r="A41" s="26"/>
      <c r="B41" s="37">
        <v>329</v>
      </c>
      <c r="C41" s="39" t="s">
        <v>153</v>
      </c>
      <c r="D41" s="97">
        <v>13050.11</v>
      </c>
      <c r="E41" s="97">
        <v>9300</v>
      </c>
      <c r="F41" s="239">
        <v>10000</v>
      </c>
      <c r="G41" s="117">
        <f t="shared" si="21"/>
        <v>10000</v>
      </c>
      <c r="H41" s="117">
        <f t="shared" si="21"/>
        <v>10000</v>
      </c>
      <c r="I41" s="180">
        <f t="shared" si="2"/>
        <v>71.263767125334581</v>
      </c>
      <c r="J41" s="180">
        <f t="shared" si="10"/>
        <v>107.5268817204301</v>
      </c>
      <c r="K41" s="180">
        <f t="shared" si="11"/>
        <v>100</v>
      </c>
      <c r="L41" s="180">
        <f t="shared" si="12"/>
        <v>100</v>
      </c>
    </row>
    <row r="42" spans="1:12" ht="12" customHeight="1">
      <c r="A42" s="26"/>
      <c r="B42" s="35">
        <v>34</v>
      </c>
      <c r="C42" s="36" t="s">
        <v>137</v>
      </c>
      <c r="D42" s="278">
        <f t="shared" ref="D42" si="22">SUM(D43:D43)</f>
        <v>1277.2</v>
      </c>
      <c r="E42" s="279">
        <v>1600</v>
      </c>
      <c r="F42" s="233">
        <f>SUM(F43:F43)</f>
        <v>1600</v>
      </c>
      <c r="G42" s="116">
        <f>SUM(G43:G43)</f>
        <v>1600</v>
      </c>
      <c r="H42" s="116">
        <f>SUM(H43:H43)</f>
        <v>1600</v>
      </c>
      <c r="I42" s="180">
        <f t="shared" si="2"/>
        <v>125.2740369558409</v>
      </c>
      <c r="J42" s="180">
        <f t="shared" si="10"/>
        <v>100</v>
      </c>
      <c r="K42" s="180">
        <f t="shared" si="11"/>
        <v>100</v>
      </c>
      <c r="L42" s="180">
        <f t="shared" si="12"/>
        <v>100</v>
      </c>
    </row>
    <row r="43" spans="1:12" ht="12" customHeight="1">
      <c r="A43" s="26"/>
      <c r="B43" s="37">
        <v>343</v>
      </c>
      <c r="C43" s="39" t="s">
        <v>136</v>
      </c>
      <c r="D43" s="97">
        <v>1277.2</v>
      </c>
      <c r="E43" s="97">
        <v>1600</v>
      </c>
      <c r="F43" s="239">
        <v>1600</v>
      </c>
      <c r="G43" s="117">
        <f>F43</f>
        <v>1600</v>
      </c>
      <c r="H43" s="117">
        <f>G43</f>
        <v>1600</v>
      </c>
      <c r="I43" s="180">
        <f t="shared" si="2"/>
        <v>125.2740369558409</v>
      </c>
      <c r="J43" s="180">
        <f t="shared" si="10"/>
        <v>100</v>
      </c>
      <c r="K43" s="180">
        <f t="shared" si="11"/>
        <v>100</v>
      </c>
      <c r="L43" s="180">
        <f t="shared" si="12"/>
        <v>100</v>
      </c>
    </row>
    <row r="44" spans="1:12" ht="12" customHeight="1">
      <c r="A44" s="392" t="s">
        <v>154</v>
      </c>
      <c r="B44" s="392"/>
      <c r="C44" s="392"/>
      <c r="D44" s="272">
        <f t="shared" ref="D44:D47" si="23">D45</f>
        <v>0</v>
      </c>
      <c r="E44" s="273">
        <v>3120</v>
      </c>
      <c r="F44" s="230">
        <f t="shared" ref="F44:H47" si="24">F45</f>
        <v>3200</v>
      </c>
      <c r="G44" s="113">
        <f t="shared" si="24"/>
        <v>3200</v>
      </c>
      <c r="H44" s="113">
        <f t="shared" si="24"/>
        <v>3200</v>
      </c>
      <c r="I44" s="182">
        <v>0</v>
      </c>
      <c r="J44" s="182">
        <v>0</v>
      </c>
      <c r="K44" s="182">
        <f t="shared" si="11"/>
        <v>100</v>
      </c>
      <c r="L44" s="182">
        <f t="shared" si="12"/>
        <v>100</v>
      </c>
    </row>
    <row r="45" spans="1:12" ht="12" customHeight="1">
      <c r="A45" s="400" t="s">
        <v>56</v>
      </c>
      <c r="B45" s="400"/>
      <c r="C45" s="400"/>
      <c r="D45" s="274">
        <f t="shared" si="23"/>
        <v>0</v>
      </c>
      <c r="E45" s="275">
        <v>3120</v>
      </c>
      <c r="F45" s="231">
        <f t="shared" si="24"/>
        <v>3200</v>
      </c>
      <c r="G45" s="114">
        <f t="shared" si="24"/>
        <v>3200</v>
      </c>
      <c r="H45" s="114">
        <f t="shared" si="24"/>
        <v>3200</v>
      </c>
      <c r="I45" s="183">
        <v>0</v>
      </c>
      <c r="J45" s="183">
        <v>0</v>
      </c>
      <c r="K45" s="183">
        <f t="shared" si="11"/>
        <v>100</v>
      </c>
      <c r="L45" s="183">
        <f t="shared" si="12"/>
        <v>100</v>
      </c>
    </row>
    <row r="46" spans="1:12" ht="12" customHeight="1">
      <c r="A46" s="410" t="s">
        <v>57</v>
      </c>
      <c r="B46" s="410"/>
      <c r="C46" s="410"/>
      <c r="D46" s="276">
        <f t="shared" si="23"/>
        <v>0</v>
      </c>
      <c r="E46" s="277">
        <v>3120</v>
      </c>
      <c r="F46" s="232">
        <f t="shared" si="24"/>
        <v>3200</v>
      </c>
      <c r="G46" s="115">
        <f t="shared" si="24"/>
        <v>3200</v>
      </c>
      <c r="H46" s="115">
        <f t="shared" si="24"/>
        <v>3200</v>
      </c>
      <c r="I46" s="184">
        <v>0</v>
      </c>
      <c r="J46" s="184">
        <v>0</v>
      </c>
      <c r="K46" s="184">
        <f t="shared" si="11"/>
        <v>100</v>
      </c>
      <c r="L46" s="184">
        <f t="shared" si="12"/>
        <v>100</v>
      </c>
    </row>
    <row r="47" spans="1:12" ht="12" customHeight="1">
      <c r="A47" s="26"/>
      <c r="B47" s="35">
        <v>3</v>
      </c>
      <c r="C47" s="36" t="s">
        <v>58</v>
      </c>
      <c r="D47" s="268">
        <f t="shared" si="23"/>
        <v>0</v>
      </c>
      <c r="E47" s="269">
        <v>3120</v>
      </c>
      <c r="F47" s="228">
        <f t="shared" si="24"/>
        <v>3200</v>
      </c>
      <c r="G47" s="111">
        <f t="shared" si="24"/>
        <v>3200</v>
      </c>
      <c r="H47" s="111">
        <f t="shared" si="24"/>
        <v>3200</v>
      </c>
      <c r="I47" s="180">
        <v>0</v>
      </c>
      <c r="J47" s="180">
        <v>0</v>
      </c>
      <c r="K47" s="180">
        <f t="shared" si="11"/>
        <v>100</v>
      </c>
      <c r="L47" s="180">
        <f t="shared" si="12"/>
        <v>100</v>
      </c>
    </row>
    <row r="48" spans="1:12" ht="12" customHeight="1">
      <c r="A48" s="26"/>
      <c r="B48" s="35">
        <v>38</v>
      </c>
      <c r="C48" s="36" t="s">
        <v>146</v>
      </c>
      <c r="D48" s="278">
        <f t="shared" ref="D48" si="25">SUM(D49:D49)</f>
        <v>0</v>
      </c>
      <c r="E48" s="279">
        <v>3120</v>
      </c>
      <c r="F48" s="233">
        <f>SUM(F49:F49)</f>
        <v>3200</v>
      </c>
      <c r="G48" s="116">
        <f>SUM(G49:G49)</f>
        <v>3200</v>
      </c>
      <c r="H48" s="116">
        <f>SUM(H49:H49)</f>
        <v>3200</v>
      </c>
      <c r="I48" s="180">
        <v>0</v>
      </c>
      <c r="J48" s="180">
        <v>0</v>
      </c>
      <c r="K48" s="180">
        <f t="shared" si="11"/>
        <v>100</v>
      </c>
      <c r="L48" s="180">
        <f t="shared" si="12"/>
        <v>100</v>
      </c>
    </row>
    <row r="49" spans="1:12" ht="12" customHeight="1">
      <c r="A49" s="26"/>
      <c r="B49" s="37">
        <v>385</v>
      </c>
      <c r="C49" s="39" t="s">
        <v>261</v>
      </c>
      <c r="D49" s="97">
        <v>0</v>
      </c>
      <c r="E49" s="97">
        <v>3120</v>
      </c>
      <c r="F49" s="239">
        <v>3200</v>
      </c>
      <c r="G49" s="117">
        <f>F49</f>
        <v>3200</v>
      </c>
      <c r="H49" s="117">
        <f>G49</f>
        <v>3200</v>
      </c>
      <c r="I49" s="180">
        <v>0</v>
      </c>
      <c r="J49" s="180">
        <v>0</v>
      </c>
      <c r="K49" s="180">
        <f t="shared" si="11"/>
        <v>100</v>
      </c>
      <c r="L49" s="180">
        <f t="shared" si="12"/>
        <v>100</v>
      </c>
    </row>
    <row r="50" spans="1:12" ht="12" customHeight="1">
      <c r="A50" s="392" t="s">
        <v>155</v>
      </c>
      <c r="B50" s="392"/>
      <c r="C50" s="392"/>
      <c r="D50" s="272">
        <f t="shared" ref="D50" si="26">D51</f>
        <v>10254.58</v>
      </c>
      <c r="E50" s="273">
        <v>17870</v>
      </c>
      <c r="F50" s="230">
        <f>SUM(F51,F58)</f>
        <v>17940</v>
      </c>
      <c r="G50" s="113">
        <f>SUM(G51,G58)</f>
        <v>17940</v>
      </c>
      <c r="H50" s="113">
        <f>SUM(H51,H58)</f>
        <v>17940</v>
      </c>
      <c r="I50" s="182">
        <f t="shared" si="2"/>
        <v>174.26359733894515</v>
      </c>
      <c r="J50" s="182">
        <f t="shared" si="10"/>
        <v>100.39171796306658</v>
      </c>
      <c r="K50" s="182">
        <f t="shared" si="11"/>
        <v>100</v>
      </c>
      <c r="L50" s="182">
        <f t="shared" si="12"/>
        <v>100</v>
      </c>
    </row>
    <row r="51" spans="1:12" ht="12" customHeight="1">
      <c r="A51" s="400" t="s">
        <v>156</v>
      </c>
      <c r="B51" s="400"/>
      <c r="C51" s="400"/>
      <c r="D51" s="274">
        <f t="shared" ref="D51" si="27">D53</f>
        <v>10254.58</v>
      </c>
      <c r="E51" s="275">
        <v>16540</v>
      </c>
      <c r="F51" s="231">
        <f>F53</f>
        <v>16540</v>
      </c>
      <c r="G51" s="114">
        <f>G53</f>
        <v>16540</v>
      </c>
      <c r="H51" s="114">
        <f>H53</f>
        <v>16540</v>
      </c>
      <c r="I51" s="183">
        <f t="shared" si="2"/>
        <v>161.29378287555414</v>
      </c>
      <c r="J51" s="183">
        <f t="shared" si="10"/>
        <v>100</v>
      </c>
      <c r="K51" s="183">
        <f t="shared" si="11"/>
        <v>100</v>
      </c>
      <c r="L51" s="183">
        <f t="shared" si="12"/>
        <v>100</v>
      </c>
    </row>
    <row r="52" spans="1:12" ht="12" customHeight="1">
      <c r="A52" s="410" t="s">
        <v>57</v>
      </c>
      <c r="B52" s="410"/>
      <c r="C52" s="410"/>
      <c r="D52" s="276">
        <f t="shared" ref="D52:D53" si="28">D53</f>
        <v>10254.58</v>
      </c>
      <c r="E52" s="277">
        <v>16540</v>
      </c>
      <c r="F52" s="232">
        <f t="shared" ref="F52:H53" si="29">F53</f>
        <v>16540</v>
      </c>
      <c r="G52" s="115">
        <f t="shared" si="29"/>
        <v>16540</v>
      </c>
      <c r="H52" s="115">
        <f t="shared" si="29"/>
        <v>16540</v>
      </c>
      <c r="I52" s="184">
        <f t="shared" si="2"/>
        <v>161.29378287555414</v>
      </c>
      <c r="J52" s="184">
        <f t="shared" si="10"/>
        <v>100</v>
      </c>
      <c r="K52" s="184">
        <f t="shared" si="11"/>
        <v>100</v>
      </c>
      <c r="L52" s="184">
        <f t="shared" si="12"/>
        <v>100</v>
      </c>
    </row>
    <row r="53" spans="1:12" ht="12" customHeight="1">
      <c r="A53" s="26"/>
      <c r="B53" s="35">
        <v>3</v>
      </c>
      <c r="C53" s="36" t="s">
        <v>58</v>
      </c>
      <c r="D53" s="268">
        <f t="shared" si="28"/>
        <v>10254.58</v>
      </c>
      <c r="E53" s="269">
        <v>16540</v>
      </c>
      <c r="F53" s="228">
        <f t="shared" si="29"/>
        <v>16540</v>
      </c>
      <c r="G53" s="111">
        <f t="shared" si="29"/>
        <v>16540</v>
      </c>
      <c r="H53" s="111">
        <f t="shared" si="29"/>
        <v>16540</v>
      </c>
      <c r="I53" s="180">
        <f t="shared" si="2"/>
        <v>161.29378287555414</v>
      </c>
      <c r="J53" s="180">
        <f t="shared" si="10"/>
        <v>100</v>
      </c>
      <c r="K53" s="180">
        <f t="shared" si="11"/>
        <v>100</v>
      </c>
      <c r="L53" s="180">
        <f t="shared" si="12"/>
        <v>100</v>
      </c>
    </row>
    <row r="54" spans="1:12" ht="12" customHeight="1">
      <c r="A54" s="26"/>
      <c r="B54" s="35">
        <v>32</v>
      </c>
      <c r="C54" s="36" t="s">
        <v>59</v>
      </c>
      <c r="D54" s="278">
        <f t="shared" ref="D54" si="30">SUM(D55:D56)</f>
        <v>10254.58</v>
      </c>
      <c r="E54" s="279">
        <v>16540</v>
      </c>
      <c r="F54" s="233">
        <f>SUM(F55:F57)</f>
        <v>16540</v>
      </c>
      <c r="G54" s="116">
        <f>SUM(G55:G57)</f>
        <v>16540</v>
      </c>
      <c r="H54" s="116">
        <f>SUM(H55:H57)</f>
        <v>16540</v>
      </c>
      <c r="I54" s="180">
        <f t="shared" si="2"/>
        <v>161.29378287555414</v>
      </c>
      <c r="J54" s="180">
        <f t="shared" si="10"/>
        <v>100</v>
      </c>
      <c r="K54" s="180">
        <f t="shared" si="11"/>
        <v>100</v>
      </c>
      <c r="L54" s="180">
        <f t="shared" si="12"/>
        <v>100</v>
      </c>
    </row>
    <row r="55" spans="1:12" ht="12" customHeight="1">
      <c r="A55" s="26"/>
      <c r="B55" s="37">
        <v>322</v>
      </c>
      <c r="C55" s="41" t="s">
        <v>63</v>
      </c>
      <c r="D55" s="99">
        <v>2483.66</v>
      </c>
      <c r="E55" s="99">
        <v>3320</v>
      </c>
      <c r="F55" s="239">
        <v>3320</v>
      </c>
      <c r="G55" s="117">
        <f>F55</f>
        <v>3320</v>
      </c>
      <c r="H55" s="117">
        <f>G55</f>
        <v>3320</v>
      </c>
      <c r="I55" s="180">
        <f t="shared" si="2"/>
        <v>133.67369124598378</v>
      </c>
      <c r="J55" s="180">
        <f t="shared" si="10"/>
        <v>100</v>
      </c>
      <c r="K55" s="180">
        <f t="shared" si="11"/>
        <v>100</v>
      </c>
      <c r="L55" s="180">
        <f t="shared" si="12"/>
        <v>100</v>
      </c>
    </row>
    <row r="56" spans="1:12" ht="12" customHeight="1">
      <c r="A56" s="26"/>
      <c r="B56" s="37">
        <v>323</v>
      </c>
      <c r="C56" s="39" t="s">
        <v>60</v>
      </c>
      <c r="D56" s="97">
        <v>7770.92</v>
      </c>
      <c r="E56" s="97">
        <v>7970</v>
      </c>
      <c r="F56" s="239">
        <v>7970</v>
      </c>
      <c r="G56" s="117">
        <f>F56</f>
        <v>7970</v>
      </c>
      <c r="H56" s="117">
        <f>G56</f>
        <v>7970</v>
      </c>
      <c r="I56" s="180">
        <f t="shared" si="2"/>
        <v>102.56185882752622</v>
      </c>
      <c r="J56" s="180">
        <f t="shared" si="10"/>
        <v>100</v>
      </c>
      <c r="K56" s="180">
        <f t="shared" si="11"/>
        <v>100</v>
      </c>
      <c r="L56" s="180">
        <f t="shared" si="12"/>
        <v>100</v>
      </c>
    </row>
    <row r="57" spans="1:12" ht="12" customHeight="1">
      <c r="A57" s="26"/>
      <c r="B57" s="37">
        <v>329</v>
      </c>
      <c r="C57" s="39" t="s">
        <v>265</v>
      </c>
      <c r="D57" s="97">
        <v>3376.03</v>
      </c>
      <c r="E57" s="100">
        <v>5250</v>
      </c>
      <c r="F57" s="239">
        <v>5250</v>
      </c>
      <c r="G57" s="117">
        <v>5250</v>
      </c>
      <c r="H57" s="117">
        <v>5250</v>
      </c>
      <c r="I57" s="180">
        <f t="shared" si="2"/>
        <v>155.50809678823941</v>
      </c>
      <c r="J57" s="180">
        <v>0</v>
      </c>
      <c r="K57" s="180">
        <v>100</v>
      </c>
      <c r="L57" s="180">
        <f t="shared" si="12"/>
        <v>100</v>
      </c>
    </row>
    <row r="58" spans="1:12" ht="12" customHeight="1">
      <c r="A58" s="26"/>
      <c r="B58" s="35">
        <v>4</v>
      </c>
      <c r="C58" s="36" t="s">
        <v>64</v>
      </c>
      <c r="D58" s="285">
        <f t="shared" ref="D58:D59" si="31">SUM(D59)</f>
        <v>3500</v>
      </c>
      <c r="E58" s="286">
        <v>1330</v>
      </c>
      <c r="F58" s="238">
        <f t="shared" ref="F58:H59" si="32">SUM(F59)</f>
        <v>1400</v>
      </c>
      <c r="G58" s="120">
        <f t="shared" si="32"/>
        <v>1400</v>
      </c>
      <c r="H58" s="120">
        <f t="shared" si="32"/>
        <v>1400</v>
      </c>
      <c r="I58" s="188">
        <f t="shared" si="2"/>
        <v>38</v>
      </c>
      <c r="J58" s="188">
        <f t="shared" si="10"/>
        <v>105.26315789473684</v>
      </c>
      <c r="K58" s="188">
        <f t="shared" si="11"/>
        <v>100</v>
      </c>
      <c r="L58" s="188">
        <f t="shared" si="12"/>
        <v>100</v>
      </c>
    </row>
    <row r="59" spans="1:12" ht="12" customHeight="1">
      <c r="A59" s="26"/>
      <c r="B59" s="35">
        <v>45</v>
      </c>
      <c r="C59" s="36" t="s">
        <v>65</v>
      </c>
      <c r="D59" s="285">
        <f t="shared" si="31"/>
        <v>3500</v>
      </c>
      <c r="E59" s="286">
        <v>1330</v>
      </c>
      <c r="F59" s="238">
        <f t="shared" si="32"/>
        <v>1400</v>
      </c>
      <c r="G59" s="120">
        <f t="shared" si="32"/>
        <v>1400</v>
      </c>
      <c r="H59" s="120">
        <f t="shared" si="32"/>
        <v>1400</v>
      </c>
      <c r="I59" s="188">
        <f t="shared" si="2"/>
        <v>38</v>
      </c>
      <c r="J59" s="188">
        <f t="shared" si="10"/>
        <v>105.26315789473684</v>
      </c>
      <c r="K59" s="188">
        <f t="shared" si="11"/>
        <v>100</v>
      </c>
      <c r="L59" s="188">
        <f t="shared" si="12"/>
        <v>100</v>
      </c>
    </row>
    <row r="60" spans="1:12" ht="12" customHeight="1">
      <c r="A60" s="26"/>
      <c r="B60" s="37">
        <v>451</v>
      </c>
      <c r="C60" s="39" t="s">
        <v>43</v>
      </c>
      <c r="D60" s="97">
        <v>3500</v>
      </c>
      <c r="E60" s="97">
        <v>1330</v>
      </c>
      <c r="F60" s="239">
        <v>1400</v>
      </c>
      <c r="G60" s="117">
        <f>F60</f>
        <v>1400</v>
      </c>
      <c r="H60" s="117">
        <f>G60</f>
        <v>1400</v>
      </c>
      <c r="I60" s="180">
        <f t="shared" si="2"/>
        <v>38</v>
      </c>
      <c r="J60" s="180">
        <f t="shared" si="10"/>
        <v>105.26315789473684</v>
      </c>
      <c r="K60" s="180">
        <f t="shared" si="11"/>
        <v>100</v>
      </c>
      <c r="L60" s="180">
        <f t="shared" si="12"/>
        <v>100</v>
      </c>
    </row>
    <row r="61" spans="1:12" ht="12" customHeight="1">
      <c r="A61" s="392" t="s">
        <v>157</v>
      </c>
      <c r="B61" s="392"/>
      <c r="C61" s="392"/>
      <c r="D61" s="287">
        <f t="shared" ref="D61" si="33">D62</f>
        <v>12600</v>
      </c>
      <c r="E61" s="288">
        <v>12610</v>
      </c>
      <c r="F61" s="240">
        <f>F62</f>
        <v>13000</v>
      </c>
      <c r="G61" s="121">
        <f>G62</f>
        <v>13000</v>
      </c>
      <c r="H61" s="121">
        <f>H62</f>
        <v>13000</v>
      </c>
      <c r="I61" s="189">
        <f t="shared" si="2"/>
        <v>100.07936507936508</v>
      </c>
      <c r="J61" s="189">
        <f t="shared" si="10"/>
        <v>103.09278350515463</v>
      </c>
      <c r="K61" s="189">
        <f t="shared" si="11"/>
        <v>100</v>
      </c>
      <c r="L61" s="189">
        <f t="shared" si="12"/>
        <v>100</v>
      </c>
    </row>
    <row r="62" spans="1:12" ht="12" customHeight="1">
      <c r="A62" s="400" t="s">
        <v>56</v>
      </c>
      <c r="B62" s="400"/>
      <c r="C62" s="400"/>
      <c r="D62" s="274">
        <f t="shared" ref="D62" si="34">D64</f>
        <v>12600</v>
      </c>
      <c r="E62" s="275">
        <v>12610</v>
      </c>
      <c r="F62" s="231">
        <f>F64</f>
        <v>13000</v>
      </c>
      <c r="G62" s="114">
        <f>G64</f>
        <v>13000</v>
      </c>
      <c r="H62" s="114">
        <f>H64</f>
        <v>13000</v>
      </c>
      <c r="I62" s="183">
        <f t="shared" si="2"/>
        <v>100.07936507936508</v>
      </c>
      <c r="J62" s="183">
        <f t="shared" si="10"/>
        <v>103.09278350515463</v>
      </c>
      <c r="K62" s="183">
        <f t="shared" si="11"/>
        <v>100</v>
      </c>
      <c r="L62" s="183">
        <f t="shared" si="12"/>
        <v>100</v>
      </c>
    </row>
    <row r="63" spans="1:12" ht="12" customHeight="1">
      <c r="A63" s="410" t="s">
        <v>57</v>
      </c>
      <c r="B63" s="410"/>
      <c r="C63" s="410"/>
      <c r="D63" s="276">
        <f t="shared" ref="D63:D65" si="35">D64</f>
        <v>12600</v>
      </c>
      <c r="E63" s="277">
        <v>12610</v>
      </c>
      <c r="F63" s="232">
        <f t="shared" ref="F63:H65" si="36">F64</f>
        <v>13000</v>
      </c>
      <c r="G63" s="115">
        <f t="shared" si="36"/>
        <v>13000</v>
      </c>
      <c r="H63" s="115">
        <f t="shared" si="36"/>
        <v>13000</v>
      </c>
      <c r="I63" s="184">
        <f t="shared" si="2"/>
        <v>100.07936507936508</v>
      </c>
      <c r="J63" s="184">
        <f t="shared" si="10"/>
        <v>103.09278350515463</v>
      </c>
      <c r="K63" s="184">
        <f t="shared" si="11"/>
        <v>100</v>
      </c>
      <c r="L63" s="184">
        <f t="shared" si="12"/>
        <v>100</v>
      </c>
    </row>
    <row r="64" spans="1:12" ht="12" customHeight="1">
      <c r="A64" s="26"/>
      <c r="B64" s="35">
        <v>3</v>
      </c>
      <c r="C64" s="36" t="s">
        <v>62</v>
      </c>
      <c r="D64" s="283">
        <f t="shared" si="35"/>
        <v>12600</v>
      </c>
      <c r="E64" s="284">
        <v>12610</v>
      </c>
      <c r="F64" s="238">
        <f t="shared" si="36"/>
        <v>13000</v>
      </c>
      <c r="G64" s="119">
        <f t="shared" si="36"/>
        <v>13000</v>
      </c>
      <c r="H64" s="119">
        <f t="shared" si="36"/>
        <v>13000</v>
      </c>
      <c r="I64" s="180">
        <f t="shared" si="2"/>
        <v>100.07936507936508</v>
      </c>
      <c r="J64" s="180">
        <f t="shared" si="10"/>
        <v>103.09278350515463</v>
      </c>
      <c r="K64" s="180">
        <f t="shared" si="11"/>
        <v>100</v>
      </c>
      <c r="L64" s="180">
        <f t="shared" si="12"/>
        <v>100</v>
      </c>
    </row>
    <row r="65" spans="1:12" ht="12" customHeight="1">
      <c r="A65" s="26"/>
      <c r="B65" s="35">
        <v>32</v>
      </c>
      <c r="C65" s="36" t="s">
        <v>66</v>
      </c>
      <c r="D65" s="283">
        <f t="shared" si="35"/>
        <v>12600</v>
      </c>
      <c r="E65" s="284">
        <v>12610</v>
      </c>
      <c r="F65" s="238">
        <f t="shared" si="36"/>
        <v>13000</v>
      </c>
      <c r="G65" s="119">
        <f t="shared" si="36"/>
        <v>13000</v>
      </c>
      <c r="H65" s="119">
        <f t="shared" si="36"/>
        <v>13000</v>
      </c>
      <c r="I65" s="180">
        <f t="shared" si="2"/>
        <v>100.07936507936508</v>
      </c>
      <c r="J65" s="180">
        <f t="shared" si="10"/>
        <v>103.09278350515463</v>
      </c>
      <c r="K65" s="180">
        <f t="shared" si="11"/>
        <v>100</v>
      </c>
      <c r="L65" s="180">
        <f t="shared" si="12"/>
        <v>100</v>
      </c>
    </row>
    <row r="66" spans="1:12" ht="12" customHeight="1">
      <c r="A66" s="26"/>
      <c r="B66" s="37">
        <v>323</v>
      </c>
      <c r="C66" s="39" t="s">
        <v>60</v>
      </c>
      <c r="D66" s="97">
        <v>12600</v>
      </c>
      <c r="E66" s="97">
        <v>12610</v>
      </c>
      <c r="F66" s="239">
        <v>13000</v>
      </c>
      <c r="G66" s="117">
        <f>F66</f>
        <v>13000</v>
      </c>
      <c r="H66" s="117">
        <f>G66</f>
        <v>13000</v>
      </c>
      <c r="I66" s="180">
        <f t="shared" si="2"/>
        <v>100.07936507936508</v>
      </c>
      <c r="J66" s="180">
        <f t="shared" si="10"/>
        <v>103.09278350515463</v>
      </c>
      <c r="K66" s="180">
        <f t="shared" si="11"/>
        <v>100</v>
      </c>
      <c r="L66" s="180">
        <f t="shared" si="12"/>
        <v>100</v>
      </c>
    </row>
    <row r="67" spans="1:12" ht="12" customHeight="1">
      <c r="A67" s="392" t="s">
        <v>158</v>
      </c>
      <c r="B67" s="392"/>
      <c r="C67" s="392"/>
      <c r="D67" s="272">
        <f t="shared" ref="D67" si="37">D68</f>
        <v>49828.789999999994</v>
      </c>
      <c r="E67" s="273">
        <v>52450</v>
      </c>
      <c r="F67" s="230">
        <f>F68</f>
        <v>53320</v>
      </c>
      <c r="G67" s="113">
        <f>G68</f>
        <v>53320</v>
      </c>
      <c r="H67" s="113">
        <f>H68</f>
        <v>53320</v>
      </c>
      <c r="I67" s="182">
        <f t="shared" si="2"/>
        <v>105.26043277390443</v>
      </c>
      <c r="J67" s="182">
        <f t="shared" si="10"/>
        <v>101.65872259294567</v>
      </c>
      <c r="K67" s="182">
        <f t="shared" si="11"/>
        <v>100</v>
      </c>
      <c r="L67" s="182">
        <f t="shared" si="12"/>
        <v>100</v>
      </c>
    </row>
    <row r="68" spans="1:12" ht="12" customHeight="1">
      <c r="A68" s="400" t="s">
        <v>56</v>
      </c>
      <c r="B68" s="400"/>
      <c r="C68" s="400"/>
      <c r="D68" s="274">
        <f t="shared" ref="D68" si="38">SUM(D72+D81)</f>
        <v>49828.789999999994</v>
      </c>
      <c r="E68" s="275">
        <v>52450</v>
      </c>
      <c r="F68" s="231">
        <f>SUM(F72+F81)</f>
        <v>53320</v>
      </c>
      <c r="G68" s="114">
        <f>SUM(G72+G81)</f>
        <v>53320</v>
      </c>
      <c r="H68" s="114">
        <f>SUM(H72+H81)</f>
        <v>53320</v>
      </c>
      <c r="I68" s="183">
        <f t="shared" si="2"/>
        <v>105.26043277390443</v>
      </c>
      <c r="J68" s="183">
        <f t="shared" si="10"/>
        <v>101.65872259294567</v>
      </c>
      <c r="K68" s="183">
        <f t="shared" si="11"/>
        <v>100</v>
      </c>
      <c r="L68" s="183">
        <f t="shared" si="12"/>
        <v>100</v>
      </c>
    </row>
    <row r="69" spans="1:12" ht="12" customHeight="1">
      <c r="A69" s="410" t="s">
        <v>159</v>
      </c>
      <c r="B69" s="410"/>
      <c r="C69" s="410"/>
      <c r="D69" s="276">
        <f t="shared" ref="D69" si="39">D67-D70</f>
        <v>45419.59</v>
      </c>
      <c r="E69" s="277">
        <v>9960</v>
      </c>
      <c r="F69" s="232">
        <f>F67-F70</f>
        <v>10830</v>
      </c>
      <c r="G69" s="115">
        <f>G67-G70</f>
        <v>10830</v>
      </c>
      <c r="H69" s="115">
        <f>H67-H70</f>
        <v>10830</v>
      </c>
      <c r="I69" s="184">
        <f t="shared" si="2"/>
        <v>21.928863734789331</v>
      </c>
      <c r="J69" s="184">
        <f t="shared" si="10"/>
        <v>108.73493975903614</v>
      </c>
      <c r="K69" s="184">
        <f t="shared" si="11"/>
        <v>100</v>
      </c>
      <c r="L69" s="184">
        <f t="shared" si="12"/>
        <v>100</v>
      </c>
    </row>
    <row r="70" spans="1:12" ht="12" customHeight="1">
      <c r="A70" s="415" t="s">
        <v>160</v>
      </c>
      <c r="B70" s="415"/>
      <c r="C70" s="415"/>
      <c r="D70" s="276">
        <v>4409.2</v>
      </c>
      <c r="E70" s="277">
        <v>42490</v>
      </c>
      <c r="F70" s="232">
        <v>42490</v>
      </c>
      <c r="G70" s="115">
        <v>42490</v>
      </c>
      <c r="H70" s="115">
        <v>42490</v>
      </c>
      <c r="I70" s="184">
        <f t="shared" si="2"/>
        <v>963.66687834527806</v>
      </c>
      <c r="J70" s="184">
        <f t="shared" si="10"/>
        <v>100</v>
      </c>
      <c r="K70" s="184">
        <f t="shared" si="11"/>
        <v>100</v>
      </c>
      <c r="L70" s="184">
        <f t="shared" si="12"/>
        <v>100</v>
      </c>
    </row>
    <row r="71" spans="1:12" ht="12" customHeight="1">
      <c r="A71" s="410" t="s">
        <v>161</v>
      </c>
      <c r="B71" s="410"/>
      <c r="C71" s="410"/>
      <c r="D71" s="276">
        <v>0</v>
      </c>
      <c r="E71" s="277">
        <v>0</v>
      </c>
      <c r="F71" s="232">
        <v>0</v>
      </c>
      <c r="G71" s="115">
        <v>0</v>
      </c>
      <c r="H71" s="115">
        <v>0</v>
      </c>
      <c r="I71" s="184" t="e">
        <f t="shared" si="2"/>
        <v>#DIV/0!</v>
      </c>
      <c r="J71" s="184" t="e">
        <f t="shared" si="10"/>
        <v>#DIV/0!</v>
      </c>
      <c r="K71" s="184" t="e">
        <f t="shared" si="11"/>
        <v>#DIV/0!</v>
      </c>
      <c r="L71" s="184" t="e">
        <f t="shared" si="12"/>
        <v>#DIV/0!</v>
      </c>
    </row>
    <row r="72" spans="1:12" ht="12" customHeight="1">
      <c r="A72" s="26"/>
      <c r="B72" s="35">
        <v>3</v>
      </c>
      <c r="C72" s="36" t="s">
        <v>58</v>
      </c>
      <c r="D72" s="283">
        <f t="shared" ref="D72" si="40">SUM(D73,D77)</f>
        <v>31042.089999999997</v>
      </c>
      <c r="E72" s="284">
        <v>49130</v>
      </c>
      <c r="F72" s="238">
        <f>SUM(F73,F77)</f>
        <v>49820</v>
      </c>
      <c r="G72" s="119">
        <f>SUM(G73,G77)</f>
        <v>49820</v>
      </c>
      <c r="H72" s="119">
        <f>SUM(H73,H77)</f>
        <v>49820</v>
      </c>
      <c r="I72" s="180">
        <f t="shared" ref="I72:I135" si="41">E72/D72*100</f>
        <v>158.26898253307044</v>
      </c>
      <c r="J72" s="180">
        <f t="shared" si="10"/>
        <v>101.40443720740893</v>
      </c>
      <c r="K72" s="180">
        <f t="shared" si="11"/>
        <v>100</v>
      </c>
      <c r="L72" s="180">
        <f t="shared" si="12"/>
        <v>100</v>
      </c>
    </row>
    <row r="73" spans="1:12" ht="12" customHeight="1">
      <c r="A73" s="26"/>
      <c r="B73" s="43">
        <v>31</v>
      </c>
      <c r="C73" s="36" t="s">
        <v>151</v>
      </c>
      <c r="D73" s="289">
        <f t="shared" ref="D73" si="42">SUM(D74,D76)</f>
        <v>29384.289999999997</v>
      </c>
      <c r="E73" s="290">
        <v>38500</v>
      </c>
      <c r="F73" s="241">
        <f>SUM(F74:F76)</f>
        <v>43820</v>
      </c>
      <c r="G73" s="122">
        <f>SUM(G74:G76)</f>
        <v>43820</v>
      </c>
      <c r="H73" s="122">
        <f>SUM(H74:H76)</f>
        <v>43820</v>
      </c>
      <c r="I73" s="180">
        <f t="shared" si="41"/>
        <v>131.02239325843846</v>
      </c>
      <c r="J73" s="180">
        <f t="shared" si="10"/>
        <v>113.81818181818181</v>
      </c>
      <c r="K73" s="180">
        <f t="shared" si="11"/>
        <v>100</v>
      </c>
      <c r="L73" s="180">
        <f t="shared" si="12"/>
        <v>100</v>
      </c>
    </row>
    <row r="74" spans="1:12" ht="12" customHeight="1">
      <c r="A74" s="26"/>
      <c r="B74" s="37">
        <v>311</v>
      </c>
      <c r="C74" s="39" t="s">
        <v>152</v>
      </c>
      <c r="D74" s="97">
        <v>27139.69</v>
      </c>
      <c r="E74" s="97">
        <v>31860</v>
      </c>
      <c r="F74" s="239">
        <v>37000</v>
      </c>
      <c r="G74" s="117">
        <f t="shared" ref="G74:H76" si="43">F74</f>
        <v>37000</v>
      </c>
      <c r="H74" s="117">
        <f t="shared" si="43"/>
        <v>37000</v>
      </c>
      <c r="I74" s="180">
        <f t="shared" si="41"/>
        <v>117.39264523655208</v>
      </c>
      <c r="J74" s="180">
        <f t="shared" si="10"/>
        <v>116.13308223477713</v>
      </c>
      <c r="K74" s="180">
        <f t="shared" si="11"/>
        <v>100</v>
      </c>
      <c r="L74" s="180">
        <f t="shared" si="12"/>
        <v>100</v>
      </c>
    </row>
    <row r="75" spans="1:12" ht="12" customHeight="1">
      <c r="A75" s="26"/>
      <c r="B75" s="37">
        <v>312</v>
      </c>
      <c r="C75" s="39" t="s">
        <v>67</v>
      </c>
      <c r="D75" s="97">
        <v>2521.73</v>
      </c>
      <c r="E75" s="97">
        <v>3320</v>
      </c>
      <c r="F75" s="239">
        <v>3320</v>
      </c>
      <c r="G75" s="117">
        <f t="shared" si="43"/>
        <v>3320</v>
      </c>
      <c r="H75" s="117">
        <f t="shared" si="43"/>
        <v>3320</v>
      </c>
      <c r="I75" s="180">
        <f t="shared" si="41"/>
        <v>131.65564909803985</v>
      </c>
      <c r="J75" s="180">
        <f t="shared" si="10"/>
        <v>100</v>
      </c>
      <c r="K75" s="180">
        <f t="shared" si="11"/>
        <v>100</v>
      </c>
      <c r="L75" s="180">
        <f t="shared" si="12"/>
        <v>100</v>
      </c>
    </row>
    <row r="76" spans="1:12" ht="12" customHeight="1">
      <c r="A76" s="26"/>
      <c r="B76" s="37">
        <v>313</v>
      </c>
      <c r="C76" s="39" t="s">
        <v>30</v>
      </c>
      <c r="D76" s="97">
        <v>2244.6</v>
      </c>
      <c r="E76" s="97">
        <v>3320</v>
      </c>
      <c r="F76" s="239">
        <v>3500</v>
      </c>
      <c r="G76" s="117">
        <f t="shared" si="43"/>
        <v>3500</v>
      </c>
      <c r="H76" s="117">
        <f t="shared" si="43"/>
        <v>3500</v>
      </c>
      <c r="I76" s="180">
        <f t="shared" si="41"/>
        <v>147.91054085360423</v>
      </c>
      <c r="J76" s="180">
        <f t="shared" si="10"/>
        <v>105.42168674698796</v>
      </c>
      <c r="K76" s="180">
        <f t="shared" si="11"/>
        <v>100</v>
      </c>
      <c r="L76" s="180">
        <f t="shared" si="12"/>
        <v>100</v>
      </c>
    </row>
    <row r="77" spans="1:12" ht="12" customHeight="1">
      <c r="A77" s="26"/>
      <c r="B77" s="35">
        <v>32</v>
      </c>
      <c r="C77" s="36" t="s">
        <v>59</v>
      </c>
      <c r="D77" s="283">
        <f>SUM(D78:D80)</f>
        <v>1657.8000000000002</v>
      </c>
      <c r="E77" s="284">
        <v>10630</v>
      </c>
      <c r="F77" s="238">
        <f>SUM(F78:F80)</f>
        <v>6000</v>
      </c>
      <c r="G77" s="119">
        <f>SUM(G78:G80)</f>
        <v>6000</v>
      </c>
      <c r="H77" s="119">
        <f>SUM(H78:H80)</f>
        <v>6000</v>
      </c>
      <c r="I77" s="180">
        <f t="shared" si="41"/>
        <v>641.21124381710695</v>
      </c>
      <c r="J77" s="180">
        <f t="shared" si="10"/>
        <v>56.444026340545626</v>
      </c>
      <c r="K77" s="180">
        <f t="shared" si="11"/>
        <v>100</v>
      </c>
      <c r="L77" s="180">
        <f t="shared" si="12"/>
        <v>100</v>
      </c>
    </row>
    <row r="78" spans="1:12" ht="12" customHeight="1">
      <c r="A78" s="26"/>
      <c r="B78" s="37">
        <v>321</v>
      </c>
      <c r="C78" s="41" t="s">
        <v>68</v>
      </c>
      <c r="D78" s="99">
        <v>528.24</v>
      </c>
      <c r="E78" s="99">
        <v>6640</v>
      </c>
      <c r="F78" s="239">
        <v>1500</v>
      </c>
      <c r="G78" s="117">
        <f t="shared" ref="G78:H80" si="44">F78</f>
        <v>1500</v>
      </c>
      <c r="H78" s="117">
        <f t="shared" si="44"/>
        <v>1500</v>
      </c>
      <c r="I78" s="180">
        <f t="shared" si="41"/>
        <v>1257.0043919430561</v>
      </c>
      <c r="J78" s="180">
        <f t="shared" si="10"/>
        <v>22.590361445783135</v>
      </c>
      <c r="K78" s="180">
        <f t="shared" si="11"/>
        <v>100</v>
      </c>
      <c r="L78" s="180">
        <f t="shared" si="12"/>
        <v>100</v>
      </c>
    </row>
    <row r="79" spans="1:12" ht="12" customHeight="1">
      <c r="A79" s="26"/>
      <c r="B79" s="37">
        <v>322</v>
      </c>
      <c r="C79" s="39" t="s">
        <v>63</v>
      </c>
      <c r="D79" s="97">
        <v>1017.58</v>
      </c>
      <c r="E79" s="97">
        <v>2660</v>
      </c>
      <c r="F79" s="239">
        <v>3000</v>
      </c>
      <c r="G79" s="117">
        <f t="shared" si="44"/>
        <v>3000</v>
      </c>
      <c r="H79" s="117">
        <f t="shared" si="44"/>
        <v>3000</v>
      </c>
      <c r="I79" s="180">
        <f t="shared" si="41"/>
        <v>261.40450873641385</v>
      </c>
      <c r="J79" s="180">
        <f t="shared" si="10"/>
        <v>112.78195488721805</v>
      </c>
      <c r="K79" s="180">
        <f t="shared" si="11"/>
        <v>100</v>
      </c>
      <c r="L79" s="180">
        <f t="shared" si="12"/>
        <v>100</v>
      </c>
    </row>
    <row r="80" spans="1:12" ht="12" customHeight="1">
      <c r="A80" s="26"/>
      <c r="B80" s="37">
        <v>323</v>
      </c>
      <c r="C80" s="39" t="s">
        <v>60</v>
      </c>
      <c r="D80" s="97">
        <v>111.98</v>
      </c>
      <c r="E80" s="97">
        <v>1330</v>
      </c>
      <c r="F80" s="239">
        <v>1500</v>
      </c>
      <c r="G80" s="117">
        <f t="shared" si="44"/>
        <v>1500</v>
      </c>
      <c r="H80" s="117">
        <f t="shared" si="44"/>
        <v>1500</v>
      </c>
      <c r="I80" s="180">
        <f t="shared" si="41"/>
        <v>1187.7120914449008</v>
      </c>
      <c r="J80" s="180">
        <f t="shared" si="10"/>
        <v>112.78195488721805</v>
      </c>
      <c r="K80" s="180">
        <f t="shared" si="11"/>
        <v>100</v>
      </c>
      <c r="L80" s="180">
        <f t="shared" si="12"/>
        <v>100</v>
      </c>
    </row>
    <row r="81" spans="1:12" ht="12" customHeight="1">
      <c r="A81" s="26"/>
      <c r="B81" s="35">
        <v>4</v>
      </c>
      <c r="C81" s="36" t="s">
        <v>94</v>
      </c>
      <c r="D81" s="283">
        <f t="shared" ref="D81:D82" si="45">D82</f>
        <v>18786.7</v>
      </c>
      <c r="E81" s="284">
        <v>3320</v>
      </c>
      <c r="F81" s="238">
        <f t="shared" ref="F81:H82" si="46">F82</f>
        <v>3500</v>
      </c>
      <c r="G81" s="119">
        <f t="shared" si="46"/>
        <v>3500</v>
      </c>
      <c r="H81" s="119">
        <f t="shared" si="46"/>
        <v>3500</v>
      </c>
      <c r="I81" s="180">
        <f t="shared" si="41"/>
        <v>17.672076522220507</v>
      </c>
      <c r="J81" s="180">
        <f t="shared" si="10"/>
        <v>105.42168674698796</v>
      </c>
      <c r="K81" s="180">
        <f t="shared" si="11"/>
        <v>100</v>
      </c>
      <c r="L81" s="180">
        <f t="shared" si="12"/>
        <v>100</v>
      </c>
    </row>
    <row r="82" spans="1:12" ht="12" customHeight="1">
      <c r="A82" s="26"/>
      <c r="B82" s="35">
        <v>42</v>
      </c>
      <c r="C82" s="36" t="s">
        <v>95</v>
      </c>
      <c r="D82" s="283">
        <f t="shared" si="45"/>
        <v>18786.7</v>
      </c>
      <c r="E82" s="284">
        <v>3320</v>
      </c>
      <c r="F82" s="238">
        <f t="shared" si="46"/>
        <v>3500</v>
      </c>
      <c r="G82" s="119">
        <f t="shared" si="46"/>
        <v>3500</v>
      </c>
      <c r="H82" s="119">
        <f t="shared" si="46"/>
        <v>3500</v>
      </c>
      <c r="I82" s="180">
        <f t="shared" si="41"/>
        <v>17.672076522220507</v>
      </c>
      <c r="J82" s="180">
        <f t="shared" si="10"/>
        <v>105.42168674698796</v>
      </c>
      <c r="K82" s="180">
        <f t="shared" si="11"/>
        <v>100</v>
      </c>
      <c r="L82" s="180">
        <f t="shared" si="12"/>
        <v>100</v>
      </c>
    </row>
    <row r="83" spans="1:12" ht="12" customHeight="1">
      <c r="A83" s="26"/>
      <c r="B83" s="37">
        <v>422</v>
      </c>
      <c r="C83" s="39" t="s">
        <v>40</v>
      </c>
      <c r="D83" s="97">
        <v>18786.7</v>
      </c>
      <c r="E83" s="97">
        <v>3320</v>
      </c>
      <c r="F83" s="239">
        <v>3500</v>
      </c>
      <c r="G83" s="117">
        <f>F83</f>
        <v>3500</v>
      </c>
      <c r="H83" s="117">
        <f>G83</f>
        <v>3500</v>
      </c>
      <c r="I83" s="180">
        <f t="shared" si="41"/>
        <v>17.672076522220507</v>
      </c>
      <c r="J83" s="180">
        <f t="shared" si="10"/>
        <v>105.42168674698796</v>
      </c>
      <c r="K83" s="180">
        <f t="shared" si="11"/>
        <v>100</v>
      </c>
      <c r="L83" s="180">
        <f t="shared" si="12"/>
        <v>100</v>
      </c>
    </row>
    <row r="84" spans="1:12" ht="12" customHeight="1">
      <c r="A84" s="26"/>
      <c r="B84" s="37">
        <v>423</v>
      </c>
      <c r="C84" s="40" t="s">
        <v>177</v>
      </c>
      <c r="D84" s="97">
        <v>0</v>
      </c>
      <c r="E84" s="100">
        <v>0</v>
      </c>
      <c r="F84" s="239">
        <v>0</v>
      </c>
      <c r="G84" s="150">
        <v>0</v>
      </c>
      <c r="H84" s="150">
        <v>0</v>
      </c>
      <c r="I84" s="180" t="e">
        <f t="shared" si="41"/>
        <v>#DIV/0!</v>
      </c>
      <c r="J84" s="180" t="e">
        <f t="shared" si="10"/>
        <v>#DIV/0!</v>
      </c>
      <c r="K84" s="180" t="e">
        <f t="shared" si="11"/>
        <v>#DIV/0!</v>
      </c>
      <c r="L84" s="180" t="e">
        <f t="shared" si="12"/>
        <v>#DIV/0!</v>
      </c>
    </row>
    <row r="85" spans="1:12" ht="12" customHeight="1">
      <c r="A85" s="392" t="s">
        <v>192</v>
      </c>
      <c r="B85" s="420"/>
      <c r="C85" s="420"/>
      <c r="D85" s="272">
        <f t="shared" ref="D85" si="47">D86</f>
        <v>9401.2999999999993</v>
      </c>
      <c r="E85" s="273">
        <v>12620</v>
      </c>
      <c r="F85" s="230">
        <f>F86</f>
        <v>12700</v>
      </c>
      <c r="G85" s="113">
        <f>G86</f>
        <v>12700</v>
      </c>
      <c r="H85" s="113">
        <f>H86</f>
        <v>12700</v>
      </c>
      <c r="I85" s="182">
        <f t="shared" si="41"/>
        <v>134.23675449140012</v>
      </c>
      <c r="J85" s="182">
        <f t="shared" si="10"/>
        <v>100.6339144215531</v>
      </c>
      <c r="K85" s="182">
        <f t="shared" si="11"/>
        <v>100</v>
      </c>
      <c r="L85" s="182">
        <f t="shared" si="12"/>
        <v>100</v>
      </c>
    </row>
    <row r="86" spans="1:12" ht="12" customHeight="1">
      <c r="A86" s="400" t="s">
        <v>156</v>
      </c>
      <c r="B86" s="400"/>
      <c r="C86" s="400"/>
      <c r="D86" s="274">
        <f t="shared" ref="D86" si="48">D88</f>
        <v>9401.2999999999993</v>
      </c>
      <c r="E86" s="275">
        <v>12620</v>
      </c>
      <c r="F86" s="231">
        <f>F88</f>
        <v>12700</v>
      </c>
      <c r="G86" s="114">
        <f>G88</f>
        <v>12700</v>
      </c>
      <c r="H86" s="114">
        <f>H88</f>
        <v>12700</v>
      </c>
      <c r="I86" s="183">
        <f t="shared" si="41"/>
        <v>134.23675449140012</v>
      </c>
      <c r="J86" s="183">
        <f t="shared" si="10"/>
        <v>100.6339144215531</v>
      </c>
      <c r="K86" s="183">
        <f t="shared" si="11"/>
        <v>100</v>
      </c>
      <c r="L86" s="183">
        <f t="shared" si="12"/>
        <v>100</v>
      </c>
    </row>
    <row r="87" spans="1:12" ht="12" customHeight="1">
      <c r="A87" s="410" t="s">
        <v>57</v>
      </c>
      <c r="B87" s="410"/>
      <c r="C87" s="410"/>
      <c r="D87" s="276">
        <f t="shared" ref="D87:D88" si="49">D88</f>
        <v>9401.2999999999993</v>
      </c>
      <c r="E87" s="277">
        <v>12620</v>
      </c>
      <c r="F87" s="232">
        <f t="shared" ref="F87:H88" si="50">F88</f>
        <v>12700</v>
      </c>
      <c r="G87" s="115">
        <f t="shared" si="50"/>
        <v>12700</v>
      </c>
      <c r="H87" s="115">
        <f t="shared" si="50"/>
        <v>12700</v>
      </c>
      <c r="I87" s="184">
        <f t="shared" si="41"/>
        <v>134.23675449140012</v>
      </c>
      <c r="J87" s="184">
        <f t="shared" ref="J87:J150" si="51">F87/E87*100</f>
        <v>100.6339144215531</v>
      </c>
      <c r="K87" s="184">
        <f t="shared" ref="K87:K150" si="52">G87/F87*100</f>
        <v>100</v>
      </c>
      <c r="L87" s="184">
        <f t="shared" ref="L87:L150" si="53">H87/G87*100</f>
        <v>100</v>
      </c>
    </row>
    <row r="88" spans="1:12" ht="12" customHeight="1">
      <c r="A88" s="26"/>
      <c r="B88" s="35">
        <v>4</v>
      </c>
      <c r="C88" s="36" t="s">
        <v>94</v>
      </c>
      <c r="D88" s="283">
        <f t="shared" si="49"/>
        <v>9401.2999999999993</v>
      </c>
      <c r="E88" s="284">
        <v>12620</v>
      </c>
      <c r="F88" s="238">
        <f t="shared" si="50"/>
        <v>12700</v>
      </c>
      <c r="G88" s="119">
        <f t="shared" si="50"/>
        <v>12700</v>
      </c>
      <c r="H88" s="119">
        <f t="shared" si="50"/>
        <v>12700</v>
      </c>
      <c r="I88" s="180">
        <f t="shared" si="41"/>
        <v>134.23675449140012</v>
      </c>
      <c r="J88" s="180">
        <f t="shared" si="51"/>
        <v>100.6339144215531</v>
      </c>
      <c r="K88" s="180">
        <f t="shared" si="52"/>
        <v>100</v>
      </c>
      <c r="L88" s="180">
        <f t="shared" si="53"/>
        <v>100</v>
      </c>
    </row>
    <row r="89" spans="1:12" ht="12" customHeight="1">
      <c r="A89" s="26"/>
      <c r="B89" s="35">
        <v>42</v>
      </c>
      <c r="C89" s="36" t="s">
        <v>95</v>
      </c>
      <c r="D89" s="283">
        <f>SUM(D90,D91,D92)</f>
        <v>9401.2999999999993</v>
      </c>
      <c r="E89" s="283">
        <v>12620</v>
      </c>
      <c r="F89" s="242">
        <f>SUM(F90,F91,F92)</f>
        <v>12700</v>
      </c>
      <c r="G89" s="312">
        <f>SUM(G90,G91,G92)</f>
        <v>12700</v>
      </c>
      <c r="H89" s="312">
        <f>SUM(H90,H91,H92)</f>
        <v>12700</v>
      </c>
      <c r="I89" s="180">
        <f t="shared" si="41"/>
        <v>134.23675449140012</v>
      </c>
      <c r="J89" s="180">
        <f t="shared" si="51"/>
        <v>100.6339144215531</v>
      </c>
      <c r="K89" s="180">
        <f t="shared" si="52"/>
        <v>100</v>
      </c>
      <c r="L89" s="180">
        <f t="shared" si="53"/>
        <v>100</v>
      </c>
    </row>
    <row r="90" spans="1:12" ht="12" customHeight="1">
      <c r="A90" s="26"/>
      <c r="B90" s="37">
        <v>422</v>
      </c>
      <c r="C90" s="39" t="s">
        <v>40</v>
      </c>
      <c r="D90" s="97">
        <v>9401.2999999999993</v>
      </c>
      <c r="E90" s="97">
        <v>6640</v>
      </c>
      <c r="F90" s="239">
        <v>6700</v>
      </c>
      <c r="G90" s="117">
        <f>F90</f>
        <v>6700</v>
      </c>
      <c r="H90" s="117">
        <f>G90</f>
        <v>6700</v>
      </c>
      <c r="I90" s="180">
        <f t="shared" si="41"/>
        <v>70.6285300969015</v>
      </c>
      <c r="J90" s="180">
        <f t="shared" si="51"/>
        <v>100.90361445783131</v>
      </c>
      <c r="K90" s="180">
        <f t="shared" si="52"/>
        <v>100</v>
      </c>
      <c r="L90" s="180">
        <f t="shared" si="53"/>
        <v>100</v>
      </c>
    </row>
    <row r="91" spans="1:12" ht="12" customHeight="1">
      <c r="A91" s="26"/>
      <c r="B91" s="37">
        <v>423</v>
      </c>
      <c r="C91" s="39" t="s">
        <v>177</v>
      </c>
      <c r="D91" s="97">
        <v>0</v>
      </c>
      <c r="E91" s="97">
        <v>0</v>
      </c>
      <c r="F91" s="239">
        <v>0</v>
      </c>
      <c r="G91" s="117">
        <v>0</v>
      </c>
      <c r="H91" s="117">
        <v>0</v>
      </c>
      <c r="I91" s="180" t="e">
        <f t="shared" si="41"/>
        <v>#DIV/0!</v>
      </c>
      <c r="J91" s="180" t="e">
        <f t="shared" si="51"/>
        <v>#DIV/0!</v>
      </c>
      <c r="K91" s="180" t="e">
        <f t="shared" si="52"/>
        <v>#DIV/0!</v>
      </c>
      <c r="L91" s="180" t="e">
        <f t="shared" si="53"/>
        <v>#DIV/0!</v>
      </c>
    </row>
    <row r="92" spans="1:12" ht="12" customHeight="1">
      <c r="A92" s="26"/>
      <c r="B92" s="37">
        <v>426</v>
      </c>
      <c r="C92" s="39" t="s">
        <v>41</v>
      </c>
      <c r="D92" s="97">
        <v>0</v>
      </c>
      <c r="E92" s="97">
        <v>5980</v>
      </c>
      <c r="F92" s="239">
        <v>6000</v>
      </c>
      <c r="G92" s="117">
        <f>F92</f>
        <v>6000</v>
      </c>
      <c r="H92" s="117">
        <f>G92</f>
        <v>6000</v>
      </c>
      <c r="I92" s="180" t="e">
        <f t="shared" si="41"/>
        <v>#DIV/0!</v>
      </c>
      <c r="J92" s="180">
        <f t="shared" si="51"/>
        <v>100.33444816053512</v>
      </c>
      <c r="K92" s="180">
        <f t="shared" si="52"/>
        <v>100</v>
      </c>
      <c r="L92" s="180">
        <f t="shared" si="53"/>
        <v>100</v>
      </c>
    </row>
    <row r="93" spans="1:12" ht="12" customHeight="1">
      <c r="A93" s="392" t="s">
        <v>184</v>
      </c>
      <c r="B93" s="392"/>
      <c r="C93" s="392"/>
      <c r="D93" s="272">
        <f t="shared" ref="D93" si="54">D94</f>
        <v>100000</v>
      </c>
      <c r="E93" s="273">
        <v>100220</v>
      </c>
      <c r="F93" s="230">
        <f>F94</f>
        <v>170200</v>
      </c>
      <c r="G93" s="113">
        <f>G94</f>
        <v>90091.94</v>
      </c>
      <c r="H93" s="113">
        <f>H94</f>
        <v>90091.94</v>
      </c>
      <c r="I93" s="182">
        <f t="shared" si="41"/>
        <v>100.22</v>
      </c>
      <c r="J93" s="182">
        <f t="shared" si="51"/>
        <v>169.82638195968869</v>
      </c>
      <c r="K93" s="182">
        <f t="shared" si="52"/>
        <v>52.93298472385429</v>
      </c>
      <c r="L93" s="182">
        <f t="shared" si="53"/>
        <v>100</v>
      </c>
    </row>
    <row r="94" spans="1:12" ht="12" customHeight="1">
      <c r="A94" s="400" t="s">
        <v>156</v>
      </c>
      <c r="B94" s="400"/>
      <c r="C94" s="400"/>
      <c r="D94" s="274">
        <f t="shared" ref="D94" si="55">D97</f>
        <v>100000</v>
      </c>
      <c r="E94" s="275">
        <v>100220</v>
      </c>
      <c r="F94" s="231">
        <f>F97</f>
        <v>170200</v>
      </c>
      <c r="G94" s="114">
        <f>G97</f>
        <v>90091.94</v>
      </c>
      <c r="H94" s="114">
        <f>H97</f>
        <v>90091.94</v>
      </c>
      <c r="I94" s="183">
        <f t="shared" si="41"/>
        <v>100.22</v>
      </c>
      <c r="J94" s="183">
        <f t="shared" si="51"/>
        <v>169.82638195968869</v>
      </c>
      <c r="K94" s="183">
        <f t="shared" si="52"/>
        <v>52.93298472385429</v>
      </c>
      <c r="L94" s="183">
        <f t="shared" si="53"/>
        <v>100</v>
      </c>
    </row>
    <row r="95" spans="1:12" ht="12" customHeight="1">
      <c r="A95" s="410" t="s">
        <v>69</v>
      </c>
      <c r="B95" s="410"/>
      <c r="C95" s="410"/>
      <c r="D95" s="276">
        <f t="shared" ref="D95" si="56">D93-D96</f>
        <v>-79899</v>
      </c>
      <c r="E95" s="277">
        <v>-79681</v>
      </c>
      <c r="F95" s="232">
        <f>F93-F96</f>
        <v>46700</v>
      </c>
      <c r="G95" s="115">
        <f>G93-G96</f>
        <v>14741.940000000002</v>
      </c>
      <c r="H95" s="115">
        <f>H93-H96</f>
        <v>14741.940000000002</v>
      </c>
      <c r="I95" s="184">
        <f t="shared" si="41"/>
        <v>99.727155533861506</v>
      </c>
      <c r="J95" s="184">
        <f t="shared" si="51"/>
        <v>-58.608702200022591</v>
      </c>
      <c r="K95" s="184">
        <f t="shared" si="52"/>
        <v>31.567323340471098</v>
      </c>
      <c r="L95" s="184">
        <f t="shared" si="53"/>
        <v>100</v>
      </c>
    </row>
    <row r="96" spans="1:12" ht="12" customHeight="1">
      <c r="A96" s="410" t="s">
        <v>70</v>
      </c>
      <c r="B96" s="410"/>
      <c r="C96" s="410"/>
      <c r="D96" s="276">
        <v>179899</v>
      </c>
      <c r="E96" s="277">
        <v>179901</v>
      </c>
      <c r="F96" s="232">
        <v>123500</v>
      </c>
      <c r="G96" s="232">
        <v>75350</v>
      </c>
      <c r="H96" s="232">
        <v>75350</v>
      </c>
      <c r="I96" s="184">
        <f t="shared" si="41"/>
        <v>100.00111173491793</v>
      </c>
      <c r="J96" s="184">
        <f t="shared" si="51"/>
        <v>68.64886798850479</v>
      </c>
      <c r="K96" s="184">
        <f t="shared" si="52"/>
        <v>61.012145748987855</v>
      </c>
      <c r="L96" s="184">
        <f t="shared" si="53"/>
        <v>100</v>
      </c>
    </row>
    <row r="97" spans="1:12" ht="12" customHeight="1">
      <c r="A97" s="26"/>
      <c r="B97" s="35">
        <v>4</v>
      </c>
      <c r="C97" s="36" t="s">
        <v>94</v>
      </c>
      <c r="D97" s="268">
        <f t="shared" ref="D97" si="57">SUM(D98,D100)</f>
        <v>100000</v>
      </c>
      <c r="E97" s="269">
        <v>100220</v>
      </c>
      <c r="F97" s="228">
        <f>SUM(F98,F100)</f>
        <v>170200</v>
      </c>
      <c r="G97" s="111">
        <f>SUM(G98,G100)</f>
        <v>90091.94</v>
      </c>
      <c r="H97" s="111">
        <f>SUM(H98,H100)</f>
        <v>90091.94</v>
      </c>
      <c r="I97" s="180">
        <f t="shared" si="41"/>
        <v>100.22</v>
      </c>
      <c r="J97" s="180">
        <f t="shared" si="51"/>
        <v>169.82638195968869</v>
      </c>
      <c r="K97" s="180">
        <f t="shared" si="52"/>
        <v>52.93298472385429</v>
      </c>
      <c r="L97" s="180">
        <f t="shared" si="53"/>
        <v>100</v>
      </c>
    </row>
    <row r="98" spans="1:12" ht="12" customHeight="1">
      <c r="A98" s="26"/>
      <c r="B98" s="35">
        <v>45</v>
      </c>
      <c r="C98" s="36" t="s">
        <v>185</v>
      </c>
      <c r="D98" s="278">
        <f t="shared" ref="D98" si="58">SUM(D99:D99)</f>
        <v>100000</v>
      </c>
      <c r="E98" s="279">
        <v>90260</v>
      </c>
      <c r="F98" s="233">
        <f>SUM(F99:F99)</f>
        <v>160000</v>
      </c>
      <c r="G98" s="116">
        <f>SUM(G99:G99)</f>
        <v>80000</v>
      </c>
      <c r="H98" s="116">
        <f>SUM(H99:H99)</f>
        <v>80000</v>
      </c>
      <c r="I98" s="180">
        <f t="shared" si="41"/>
        <v>90.259999999999991</v>
      </c>
      <c r="J98" s="180">
        <f t="shared" si="51"/>
        <v>177.26567693330381</v>
      </c>
      <c r="K98" s="180">
        <f t="shared" si="52"/>
        <v>50</v>
      </c>
      <c r="L98" s="180">
        <f t="shared" si="53"/>
        <v>100</v>
      </c>
    </row>
    <row r="99" spans="1:12" ht="12" customHeight="1">
      <c r="A99" s="26"/>
      <c r="B99" s="37">
        <v>451</v>
      </c>
      <c r="C99" s="39" t="s">
        <v>43</v>
      </c>
      <c r="D99" s="97">
        <v>100000</v>
      </c>
      <c r="E99" s="97">
        <v>90260</v>
      </c>
      <c r="F99" s="239">
        <v>160000</v>
      </c>
      <c r="G99" s="117">
        <v>80000</v>
      </c>
      <c r="H99" s="117">
        <f>G99</f>
        <v>80000</v>
      </c>
      <c r="I99" s="180">
        <f t="shared" si="41"/>
        <v>90.259999999999991</v>
      </c>
      <c r="J99" s="180">
        <f t="shared" si="51"/>
        <v>177.26567693330381</v>
      </c>
      <c r="K99" s="180">
        <f t="shared" si="52"/>
        <v>50</v>
      </c>
      <c r="L99" s="180">
        <f t="shared" si="53"/>
        <v>100</v>
      </c>
    </row>
    <row r="100" spans="1:12" ht="12" customHeight="1">
      <c r="A100" s="26"/>
      <c r="B100" s="35">
        <v>42</v>
      </c>
      <c r="C100" s="36" t="s">
        <v>186</v>
      </c>
      <c r="D100" s="278">
        <f t="shared" ref="D100" si="59">D102</f>
        <v>0</v>
      </c>
      <c r="E100" s="279">
        <v>9960</v>
      </c>
      <c r="F100" s="233">
        <f>SUM(F101:F102)</f>
        <v>10200</v>
      </c>
      <c r="G100" s="116">
        <f t="shared" ref="G100:H100" si="60">SUM(G101:G102)</f>
        <v>10091.939999999999</v>
      </c>
      <c r="H100" s="116">
        <f t="shared" si="60"/>
        <v>10091.939999999999</v>
      </c>
      <c r="I100" s="180" t="e">
        <f t="shared" si="41"/>
        <v>#DIV/0!</v>
      </c>
      <c r="J100" s="180">
        <f t="shared" si="51"/>
        <v>102.40963855421687</v>
      </c>
      <c r="K100" s="180">
        <f t="shared" si="52"/>
        <v>98.940588235294101</v>
      </c>
      <c r="L100" s="180">
        <f t="shared" si="53"/>
        <v>100</v>
      </c>
    </row>
    <row r="101" spans="1:12" ht="12" customHeight="1">
      <c r="A101" s="26"/>
      <c r="B101" s="44">
        <v>422</v>
      </c>
      <c r="C101" s="41" t="s">
        <v>40</v>
      </c>
      <c r="D101" s="99">
        <v>0</v>
      </c>
      <c r="E101" s="99">
        <v>3320</v>
      </c>
      <c r="F101" s="239">
        <v>3500</v>
      </c>
      <c r="G101" s="117">
        <f>F101</f>
        <v>3500</v>
      </c>
      <c r="H101" s="117">
        <f>G101</f>
        <v>3500</v>
      </c>
      <c r="I101" s="190" t="e">
        <f t="shared" si="41"/>
        <v>#DIV/0!</v>
      </c>
      <c r="J101" s="190">
        <f t="shared" si="51"/>
        <v>105.42168674698796</v>
      </c>
      <c r="K101" s="190">
        <f t="shared" si="52"/>
        <v>100</v>
      </c>
      <c r="L101" s="190">
        <f t="shared" si="53"/>
        <v>100</v>
      </c>
    </row>
    <row r="102" spans="1:12" ht="12" customHeight="1">
      <c r="A102" s="26"/>
      <c r="B102" s="37">
        <v>426</v>
      </c>
      <c r="C102" s="39" t="s">
        <v>71</v>
      </c>
      <c r="D102" s="97">
        <v>0</v>
      </c>
      <c r="E102" s="97">
        <v>6640</v>
      </c>
      <c r="F102" s="239">
        <v>6700</v>
      </c>
      <c r="G102" s="117">
        <v>6591.94</v>
      </c>
      <c r="H102" s="117">
        <f>G102</f>
        <v>6591.94</v>
      </c>
      <c r="I102" s="180" t="e">
        <f t="shared" si="41"/>
        <v>#DIV/0!</v>
      </c>
      <c r="J102" s="180">
        <f t="shared" si="51"/>
        <v>100.90361445783131</v>
      </c>
      <c r="K102" s="180">
        <f t="shared" si="52"/>
        <v>98.387164179104474</v>
      </c>
      <c r="L102" s="180">
        <f t="shared" si="53"/>
        <v>100</v>
      </c>
    </row>
    <row r="103" spans="1:12" ht="12" customHeight="1">
      <c r="A103" s="419" t="s">
        <v>72</v>
      </c>
      <c r="B103" s="419"/>
      <c r="C103" s="419"/>
      <c r="D103" s="291">
        <f t="shared" ref="D103" si="61">SUM(D104,D152,D194)</f>
        <v>401372.83</v>
      </c>
      <c r="E103" s="292">
        <v>1225290</v>
      </c>
      <c r="F103" s="243">
        <f>SUM(F104,F152,F194)</f>
        <v>1138818</v>
      </c>
      <c r="G103" s="103">
        <f>SUM(G104,G152,G194)</f>
        <v>1138818</v>
      </c>
      <c r="H103" s="103">
        <f>SUM(H104,H152,H194)</f>
        <v>1127295.8500000001</v>
      </c>
      <c r="I103" s="180">
        <f t="shared" si="41"/>
        <v>305.27477407975022</v>
      </c>
      <c r="J103" s="180">
        <f t="shared" si="51"/>
        <v>92.942731924687223</v>
      </c>
      <c r="K103" s="180">
        <f t="shared" si="52"/>
        <v>100</v>
      </c>
      <c r="L103" s="180">
        <f t="shared" si="53"/>
        <v>98.988236048253555</v>
      </c>
    </row>
    <row r="104" spans="1:12" ht="12" customHeight="1">
      <c r="A104" s="407" t="s">
        <v>190</v>
      </c>
      <c r="B104" s="407"/>
      <c r="C104" s="407"/>
      <c r="D104" s="270">
        <f t="shared" ref="D104" si="62">SUM(D105,D114,D121,D138,D145)</f>
        <v>135541.65</v>
      </c>
      <c r="E104" s="271">
        <v>88470</v>
      </c>
      <c r="F104" s="229">
        <f>SUM(F105,F114,F121,F138,F145,F129)</f>
        <v>92500</v>
      </c>
      <c r="G104" s="112">
        <f>SUM(G105,G114,G121,G138,G145,G129)</f>
        <v>92500</v>
      </c>
      <c r="H104" s="112">
        <f>SUM(H105,H114,H121,H138,H145,H129)</f>
        <v>92500</v>
      </c>
      <c r="I104" s="181">
        <f t="shared" si="41"/>
        <v>65.271449772081141</v>
      </c>
      <c r="J104" s="181">
        <f t="shared" si="51"/>
        <v>104.55521645755623</v>
      </c>
      <c r="K104" s="181">
        <f t="shared" si="52"/>
        <v>100</v>
      </c>
      <c r="L104" s="181">
        <f t="shared" si="53"/>
        <v>100</v>
      </c>
    </row>
    <row r="105" spans="1:12" ht="12" customHeight="1">
      <c r="A105" s="392" t="s">
        <v>189</v>
      </c>
      <c r="B105" s="392"/>
      <c r="C105" s="392"/>
      <c r="D105" s="272">
        <f t="shared" ref="D105" si="63">D110</f>
        <v>7079.1500000000005</v>
      </c>
      <c r="E105" s="273">
        <v>9300</v>
      </c>
      <c r="F105" s="230">
        <f>F110</f>
        <v>9400</v>
      </c>
      <c r="G105" s="113">
        <f>G110</f>
        <v>9400</v>
      </c>
      <c r="H105" s="113">
        <f>H110</f>
        <v>9400</v>
      </c>
      <c r="I105" s="182">
        <f t="shared" si="41"/>
        <v>131.3717042300276</v>
      </c>
      <c r="J105" s="182">
        <f t="shared" si="51"/>
        <v>101.0752688172043</v>
      </c>
      <c r="K105" s="182">
        <f t="shared" si="52"/>
        <v>100</v>
      </c>
      <c r="L105" s="182">
        <f t="shared" si="53"/>
        <v>100</v>
      </c>
    </row>
    <row r="106" spans="1:12" ht="12" customHeight="1">
      <c r="A106" s="400" t="s">
        <v>156</v>
      </c>
      <c r="B106" s="400"/>
      <c r="C106" s="400"/>
      <c r="D106" s="274">
        <f t="shared" ref="D106" si="64">D110</f>
        <v>7079.1500000000005</v>
      </c>
      <c r="E106" s="275">
        <v>9300</v>
      </c>
      <c r="F106" s="231">
        <f>F110</f>
        <v>9400</v>
      </c>
      <c r="G106" s="114">
        <f>G110</f>
        <v>9400</v>
      </c>
      <c r="H106" s="114">
        <f>H110</f>
        <v>9400</v>
      </c>
      <c r="I106" s="183">
        <f t="shared" si="41"/>
        <v>131.3717042300276</v>
      </c>
      <c r="J106" s="183">
        <f t="shared" si="51"/>
        <v>101.0752688172043</v>
      </c>
      <c r="K106" s="183">
        <f t="shared" si="52"/>
        <v>100</v>
      </c>
      <c r="L106" s="183">
        <f t="shared" si="53"/>
        <v>100</v>
      </c>
    </row>
    <row r="107" spans="1:12" ht="12" customHeight="1">
      <c r="A107" s="410" t="s">
        <v>57</v>
      </c>
      <c r="B107" s="410"/>
      <c r="C107" s="410"/>
      <c r="D107" s="276">
        <v>0</v>
      </c>
      <c r="E107" s="277">
        <v>0</v>
      </c>
      <c r="F107" s="232">
        <v>0</v>
      </c>
      <c r="G107" s="115">
        <v>0</v>
      </c>
      <c r="H107" s="115">
        <v>0</v>
      </c>
      <c r="I107" s="184" t="e">
        <f t="shared" si="41"/>
        <v>#DIV/0!</v>
      </c>
      <c r="J107" s="184" t="e">
        <f t="shared" si="51"/>
        <v>#DIV/0!</v>
      </c>
      <c r="K107" s="184" t="e">
        <f t="shared" si="52"/>
        <v>#DIV/0!</v>
      </c>
      <c r="L107" s="184" t="e">
        <f t="shared" si="53"/>
        <v>#DIV/0!</v>
      </c>
    </row>
    <row r="108" spans="1:12" ht="12" customHeight="1">
      <c r="A108" s="410" t="s">
        <v>70</v>
      </c>
      <c r="B108" s="410"/>
      <c r="C108" s="410"/>
      <c r="D108" s="276">
        <v>0</v>
      </c>
      <c r="E108" s="277">
        <v>0</v>
      </c>
      <c r="F108" s="232">
        <v>0</v>
      </c>
      <c r="G108" s="115">
        <v>0</v>
      </c>
      <c r="H108" s="115">
        <v>0</v>
      </c>
      <c r="I108" s="184" t="e">
        <f t="shared" si="41"/>
        <v>#DIV/0!</v>
      </c>
      <c r="J108" s="184" t="e">
        <f t="shared" si="51"/>
        <v>#DIV/0!</v>
      </c>
      <c r="K108" s="184" t="e">
        <f t="shared" si="52"/>
        <v>#DIV/0!</v>
      </c>
      <c r="L108" s="184" t="e">
        <f t="shared" si="53"/>
        <v>#DIV/0!</v>
      </c>
    </row>
    <row r="109" spans="1:12" ht="12" customHeight="1">
      <c r="A109" s="410" t="s">
        <v>191</v>
      </c>
      <c r="B109" s="410"/>
      <c r="C109" s="410"/>
      <c r="D109" s="276">
        <f t="shared" ref="D109:D110" si="65">D110</f>
        <v>7079.1500000000005</v>
      </c>
      <c r="E109" s="277">
        <v>9300</v>
      </c>
      <c r="F109" s="232">
        <f t="shared" ref="F109:H110" si="66">F110</f>
        <v>9400</v>
      </c>
      <c r="G109" s="115">
        <f t="shared" si="66"/>
        <v>9400</v>
      </c>
      <c r="H109" s="115">
        <f t="shared" si="66"/>
        <v>9400</v>
      </c>
      <c r="I109" s="184">
        <f t="shared" si="41"/>
        <v>131.3717042300276</v>
      </c>
      <c r="J109" s="184">
        <f t="shared" si="51"/>
        <v>101.0752688172043</v>
      </c>
      <c r="K109" s="184">
        <f t="shared" si="52"/>
        <v>100</v>
      </c>
      <c r="L109" s="184">
        <f t="shared" si="53"/>
        <v>100</v>
      </c>
    </row>
    <row r="110" spans="1:12" ht="12" customHeight="1">
      <c r="A110" s="26"/>
      <c r="B110" s="35">
        <v>3</v>
      </c>
      <c r="C110" s="36" t="s">
        <v>58</v>
      </c>
      <c r="D110" s="268">
        <f t="shared" si="65"/>
        <v>7079.1500000000005</v>
      </c>
      <c r="E110" s="269">
        <v>9300</v>
      </c>
      <c r="F110" s="228">
        <f t="shared" si="66"/>
        <v>9400</v>
      </c>
      <c r="G110" s="111">
        <f t="shared" si="66"/>
        <v>9400</v>
      </c>
      <c r="H110" s="111">
        <f t="shared" si="66"/>
        <v>9400</v>
      </c>
      <c r="I110" s="180">
        <f t="shared" si="41"/>
        <v>131.3717042300276</v>
      </c>
      <c r="J110" s="180">
        <f t="shared" si="51"/>
        <v>101.0752688172043</v>
      </c>
      <c r="K110" s="180">
        <f t="shared" si="52"/>
        <v>100</v>
      </c>
      <c r="L110" s="180">
        <f t="shared" si="53"/>
        <v>100</v>
      </c>
    </row>
    <row r="111" spans="1:12" ht="12" customHeight="1">
      <c r="A111" s="26"/>
      <c r="B111" s="35">
        <v>32</v>
      </c>
      <c r="C111" s="36" t="s">
        <v>59</v>
      </c>
      <c r="D111" s="278">
        <f t="shared" ref="D111" si="67">SUM(D112,D113)</f>
        <v>7079.1500000000005</v>
      </c>
      <c r="E111" s="279">
        <v>9300</v>
      </c>
      <c r="F111" s="233">
        <f>SUM(F112,F113)</f>
        <v>9400</v>
      </c>
      <c r="G111" s="116">
        <f>SUM(G112,G113)</f>
        <v>9400</v>
      </c>
      <c r="H111" s="116">
        <f>SUM(H112,H113)</f>
        <v>9400</v>
      </c>
      <c r="I111" s="180">
        <f t="shared" si="41"/>
        <v>131.3717042300276</v>
      </c>
      <c r="J111" s="180">
        <f t="shared" si="51"/>
        <v>101.0752688172043</v>
      </c>
      <c r="K111" s="180">
        <f t="shared" si="52"/>
        <v>100</v>
      </c>
      <c r="L111" s="180">
        <f t="shared" si="53"/>
        <v>100</v>
      </c>
    </row>
    <row r="112" spans="1:12" ht="12" customHeight="1">
      <c r="A112" s="26"/>
      <c r="B112" s="37">
        <v>322</v>
      </c>
      <c r="C112" s="39" t="s">
        <v>63</v>
      </c>
      <c r="D112" s="97">
        <v>5642.43</v>
      </c>
      <c r="E112" s="97">
        <v>6640</v>
      </c>
      <c r="F112" s="239">
        <v>6700</v>
      </c>
      <c r="G112" s="117">
        <f>F112</f>
        <v>6700</v>
      </c>
      <c r="H112" s="117">
        <f>G112</f>
        <v>6700</v>
      </c>
      <c r="I112" s="180">
        <f t="shared" si="41"/>
        <v>117.67979398946906</v>
      </c>
      <c r="J112" s="180">
        <f t="shared" si="51"/>
        <v>100.90361445783131</v>
      </c>
      <c r="K112" s="180">
        <f t="shared" si="52"/>
        <v>100</v>
      </c>
      <c r="L112" s="180">
        <f t="shared" si="53"/>
        <v>100</v>
      </c>
    </row>
    <row r="113" spans="1:12" ht="12" customHeight="1">
      <c r="A113" s="26"/>
      <c r="B113" s="45">
        <v>323</v>
      </c>
      <c r="C113" s="39" t="s">
        <v>60</v>
      </c>
      <c r="D113" s="97">
        <v>1436.72</v>
      </c>
      <c r="E113" s="97">
        <v>2660</v>
      </c>
      <c r="F113" s="239">
        <v>2700</v>
      </c>
      <c r="G113" s="117">
        <f>F113</f>
        <v>2700</v>
      </c>
      <c r="H113" s="117">
        <f>G113</f>
        <v>2700</v>
      </c>
      <c r="I113" s="180">
        <f t="shared" si="41"/>
        <v>185.14393897210311</v>
      </c>
      <c r="J113" s="180">
        <f t="shared" si="51"/>
        <v>101.50375939849626</v>
      </c>
      <c r="K113" s="180">
        <f t="shared" si="52"/>
        <v>100</v>
      </c>
      <c r="L113" s="180">
        <f t="shared" si="53"/>
        <v>100</v>
      </c>
    </row>
    <row r="114" spans="1:12" ht="12" customHeight="1">
      <c r="A114" s="392" t="s">
        <v>258</v>
      </c>
      <c r="B114" s="392"/>
      <c r="C114" s="392"/>
      <c r="D114" s="272">
        <f t="shared" ref="D114" si="68">D115</f>
        <v>44664.35</v>
      </c>
      <c r="E114" s="273">
        <v>5980</v>
      </c>
      <c r="F114" s="230">
        <f>F115</f>
        <v>6100</v>
      </c>
      <c r="G114" s="113">
        <f>G115</f>
        <v>6100</v>
      </c>
      <c r="H114" s="113">
        <f>H115</f>
        <v>6100</v>
      </c>
      <c r="I114" s="182">
        <f t="shared" si="41"/>
        <v>13.388754118217324</v>
      </c>
      <c r="J114" s="182">
        <f t="shared" si="51"/>
        <v>102.00668896321071</v>
      </c>
      <c r="K114" s="182">
        <f t="shared" si="52"/>
        <v>100</v>
      </c>
      <c r="L114" s="182">
        <f t="shared" si="53"/>
        <v>100</v>
      </c>
    </row>
    <row r="115" spans="1:12" ht="12" customHeight="1">
      <c r="A115" s="400" t="s">
        <v>156</v>
      </c>
      <c r="B115" s="400"/>
      <c r="C115" s="400"/>
      <c r="D115" s="274">
        <f t="shared" ref="D115" si="69">D117</f>
        <v>44664.35</v>
      </c>
      <c r="E115" s="275">
        <v>5980</v>
      </c>
      <c r="F115" s="231">
        <f>F117</f>
        <v>6100</v>
      </c>
      <c r="G115" s="114">
        <f>G117</f>
        <v>6100</v>
      </c>
      <c r="H115" s="114">
        <f>H117</f>
        <v>6100</v>
      </c>
      <c r="I115" s="183">
        <f t="shared" si="41"/>
        <v>13.388754118217324</v>
      </c>
      <c r="J115" s="183">
        <f t="shared" si="51"/>
        <v>102.00668896321071</v>
      </c>
      <c r="K115" s="183">
        <f t="shared" si="52"/>
        <v>100</v>
      </c>
      <c r="L115" s="183">
        <f t="shared" si="53"/>
        <v>100</v>
      </c>
    </row>
    <row r="116" spans="1:12" ht="12" customHeight="1">
      <c r="A116" s="410" t="s">
        <v>57</v>
      </c>
      <c r="B116" s="410"/>
      <c r="C116" s="410"/>
      <c r="D116" s="276">
        <f t="shared" ref="D116:D117" si="70">D117</f>
        <v>44664.35</v>
      </c>
      <c r="E116" s="277">
        <v>5980</v>
      </c>
      <c r="F116" s="232">
        <f t="shared" ref="F116:H117" si="71">F117</f>
        <v>6100</v>
      </c>
      <c r="G116" s="115">
        <f t="shared" si="71"/>
        <v>6100</v>
      </c>
      <c r="H116" s="115">
        <f t="shared" si="71"/>
        <v>6100</v>
      </c>
      <c r="I116" s="184">
        <f t="shared" si="41"/>
        <v>13.388754118217324</v>
      </c>
      <c r="J116" s="184">
        <f t="shared" si="51"/>
        <v>102.00668896321071</v>
      </c>
      <c r="K116" s="184">
        <f t="shared" si="52"/>
        <v>100</v>
      </c>
      <c r="L116" s="184">
        <f t="shared" si="53"/>
        <v>100</v>
      </c>
    </row>
    <row r="117" spans="1:12" ht="12" customHeight="1">
      <c r="A117" s="26"/>
      <c r="B117" s="35">
        <v>3</v>
      </c>
      <c r="C117" s="36" t="s">
        <v>58</v>
      </c>
      <c r="D117" s="268">
        <f t="shared" si="70"/>
        <v>44664.35</v>
      </c>
      <c r="E117" s="269">
        <v>5980</v>
      </c>
      <c r="F117" s="228">
        <f t="shared" si="71"/>
        <v>6100</v>
      </c>
      <c r="G117" s="111">
        <f t="shared" si="71"/>
        <v>6100</v>
      </c>
      <c r="H117" s="111">
        <f t="shared" si="71"/>
        <v>6100</v>
      </c>
      <c r="I117" s="180">
        <f t="shared" si="41"/>
        <v>13.388754118217324</v>
      </c>
      <c r="J117" s="180">
        <f t="shared" si="51"/>
        <v>102.00668896321071</v>
      </c>
      <c r="K117" s="180">
        <f t="shared" si="52"/>
        <v>100</v>
      </c>
      <c r="L117" s="180">
        <f t="shared" si="53"/>
        <v>100</v>
      </c>
    </row>
    <row r="118" spans="1:12" ht="12" customHeight="1">
      <c r="A118" s="26"/>
      <c r="B118" s="35">
        <v>32</v>
      </c>
      <c r="C118" s="36" t="s">
        <v>59</v>
      </c>
      <c r="D118" s="278">
        <f t="shared" ref="D118" si="72">SUM(D119,D120)</f>
        <v>44664.35</v>
      </c>
      <c r="E118" s="279">
        <v>5980</v>
      </c>
      <c r="F118" s="233">
        <f>SUM(F119,F120)</f>
        <v>6100</v>
      </c>
      <c r="G118" s="116">
        <f>SUM(G119,G120)</f>
        <v>6100</v>
      </c>
      <c r="H118" s="116">
        <f>SUM(H119,H120)</f>
        <v>6100</v>
      </c>
      <c r="I118" s="180">
        <f t="shared" si="41"/>
        <v>13.388754118217324</v>
      </c>
      <c r="J118" s="180">
        <f t="shared" si="51"/>
        <v>102.00668896321071</v>
      </c>
      <c r="K118" s="180">
        <f t="shared" si="52"/>
        <v>100</v>
      </c>
      <c r="L118" s="180">
        <f t="shared" si="53"/>
        <v>100</v>
      </c>
    </row>
    <row r="119" spans="1:12" ht="12" customHeight="1">
      <c r="A119" s="26"/>
      <c r="B119" s="37">
        <v>322</v>
      </c>
      <c r="C119" s="39" t="s">
        <v>63</v>
      </c>
      <c r="D119" s="97">
        <v>3817.58</v>
      </c>
      <c r="E119" s="97">
        <v>2660</v>
      </c>
      <c r="F119" s="239">
        <v>2700</v>
      </c>
      <c r="G119" s="117">
        <f>F119</f>
        <v>2700</v>
      </c>
      <c r="H119" s="117">
        <f>G119</f>
        <v>2700</v>
      </c>
      <c r="I119" s="180">
        <f t="shared" si="41"/>
        <v>69.677649191372552</v>
      </c>
      <c r="J119" s="180">
        <f t="shared" si="51"/>
        <v>101.50375939849626</v>
      </c>
      <c r="K119" s="180">
        <f t="shared" si="52"/>
        <v>100</v>
      </c>
      <c r="L119" s="180">
        <f t="shared" si="53"/>
        <v>100</v>
      </c>
    </row>
    <row r="120" spans="1:12" ht="12" customHeight="1">
      <c r="A120" s="26"/>
      <c r="B120" s="45">
        <v>323</v>
      </c>
      <c r="C120" s="39" t="s">
        <v>60</v>
      </c>
      <c r="D120" s="97">
        <v>40846.769999999997</v>
      </c>
      <c r="E120" s="97">
        <v>3320</v>
      </c>
      <c r="F120" s="239">
        <v>3400</v>
      </c>
      <c r="G120" s="117">
        <f>F120</f>
        <v>3400</v>
      </c>
      <c r="H120" s="117">
        <f>G120</f>
        <v>3400</v>
      </c>
      <c r="I120" s="180">
        <f t="shared" si="41"/>
        <v>8.1279376557803715</v>
      </c>
      <c r="J120" s="180">
        <f t="shared" si="51"/>
        <v>102.40963855421687</v>
      </c>
      <c r="K120" s="180">
        <f t="shared" si="52"/>
        <v>100</v>
      </c>
      <c r="L120" s="180">
        <f t="shared" si="53"/>
        <v>100</v>
      </c>
    </row>
    <row r="121" spans="1:12" ht="12" customHeight="1">
      <c r="A121" s="392" t="s">
        <v>256</v>
      </c>
      <c r="B121" s="392"/>
      <c r="C121" s="392"/>
      <c r="D121" s="272">
        <f t="shared" ref="D121" si="73">D122</f>
        <v>83798.149999999994</v>
      </c>
      <c r="E121" s="273">
        <v>34520</v>
      </c>
      <c r="F121" s="230">
        <f>F122</f>
        <v>34700</v>
      </c>
      <c r="G121" s="113">
        <f>G122</f>
        <v>34700</v>
      </c>
      <c r="H121" s="113">
        <f>H122</f>
        <v>34700</v>
      </c>
      <c r="I121" s="182">
        <f t="shared" si="41"/>
        <v>41.194226841523353</v>
      </c>
      <c r="J121" s="182">
        <f t="shared" si="51"/>
        <v>100.52143684820393</v>
      </c>
      <c r="K121" s="182">
        <f t="shared" si="52"/>
        <v>100</v>
      </c>
      <c r="L121" s="182">
        <f t="shared" si="53"/>
        <v>100</v>
      </c>
    </row>
    <row r="122" spans="1:12" ht="12" customHeight="1">
      <c r="A122" s="400" t="s">
        <v>156</v>
      </c>
      <c r="B122" s="400"/>
      <c r="C122" s="400"/>
      <c r="D122" s="274">
        <f t="shared" ref="D122" si="74">D125</f>
        <v>83798.149999999994</v>
      </c>
      <c r="E122" s="275">
        <v>34520</v>
      </c>
      <c r="F122" s="231">
        <f>F125</f>
        <v>34700</v>
      </c>
      <c r="G122" s="114">
        <f>G125</f>
        <v>34700</v>
      </c>
      <c r="H122" s="114">
        <f>H125</f>
        <v>34700</v>
      </c>
      <c r="I122" s="183">
        <f t="shared" si="41"/>
        <v>41.194226841523353</v>
      </c>
      <c r="J122" s="183">
        <f t="shared" si="51"/>
        <v>100.52143684820393</v>
      </c>
      <c r="K122" s="183">
        <f t="shared" si="52"/>
        <v>100</v>
      </c>
      <c r="L122" s="183">
        <f t="shared" si="53"/>
        <v>100</v>
      </c>
    </row>
    <row r="123" spans="1:12" ht="12" customHeight="1">
      <c r="A123" s="410" t="s">
        <v>257</v>
      </c>
      <c r="B123" s="410"/>
      <c r="C123" s="410"/>
      <c r="D123" s="276">
        <v>40000</v>
      </c>
      <c r="E123" s="277">
        <v>24520</v>
      </c>
      <c r="F123" s="232">
        <v>24520</v>
      </c>
      <c r="G123" s="115">
        <v>24520</v>
      </c>
      <c r="H123" s="115">
        <v>24520</v>
      </c>
      <c r="I123" s="184">
        <f t="shared" si="41"/>
        <v>61.3</v>
      </c>
      <c r="J123" s="184">
        <f t="shared" si="51"/>
        <v>100</v>
      </c>
      <c r="K123" s="184">
        <f t="shared" si="52"/>
        <v>100</v>
      </c>
      <c r="L123" s="184">
        <f t="shared" si="53"/>
        <v>100</v>
      </c>
    </row>
    <row r="124" spans="1:12" ht="12" customHeight="1">
      <c r="A124" s="410" t="s">
        <v>57</v>
      </c>
      <c r="B124" s="410"/>
      <c r="C124" s="410"/>
      <c r="D124" s="276">
        <v>5290.84</v>
      </c>
      <c r="E124" s="277">
        <v>10000</v>
      </c>
      <c r="F124" s="232">
        <v>10000</v>
      </c>
      <c r="G124" s="115">
        <v>10000</v>
      </c>
      <c r="H124" s="115">
        <v>10000</v>
      </c>
      <c r="I124" s="184">
        <f t="shared" si="41"/>
        <v>189.00590454445796</v>
      </c>
      <c r="J124" s="184">
        <f t="shared" si="51"/>
        <v>100</v>
      </c>
      <c r="K124" s="184">
        <f t="shared" si="52"/>
        <v>100</v>
      </c>
      <c r="L124" s="184">
        <f t="shared" si="53"/>
        <v>100</v>
      </c>
    </row>
    <row r="125" spans="1:12" ht="12" customHeight="1">
      <c r="A125" s="26"/>
      <c r="B125" s="35">
        <v>3</v>
      </c>
      <c r="C125" s="36" t="s">
        <v>58</v>
      </c>
      <c r="D125" s="283">
        <f t="shared" ref="D125" si="75">D126</f>
        <v>83798.149999999994</v>
      </c>
      <c r="E125" s="284">
        <v>34520</v>
      </c>
      <c r="F125" s="238">
        <f>F126</f>
        <v>34700</v>
      </c>
      <c r="G125" s="119">
        <f>G126</f>
        <v>34700</v>
      </c>
      <c r="H125" s="119">
        <f>H126</f>
        <v>34700</v>
      </c>
      <c r="I125" s="180">
        <f t="shared" si="41"/>
        <v>41.194226841523353</v>
      </c>
      <c r="J125" s="180">
        <f t="shared" si="51"/>
        <v>100.52143684820393</v>
      </c>
      <c r="K125" s="180">
        <f t="shared" si="52"/>
        <v>100</v>
      </c>
      <c r="L125" s="180">
        <f t="shared" si="53"/>
        <v>100</v>
      </c>
    </row>
    <row r="126" spans="1:12" ht="12" customHeight="1">
      <c r="A126" s="26"/>
      <c r="B126" s="35">
        <v>32</v>
      </c>
      <c r="C126" s="36" t="s">
        <v>59</v>
      </c>
      <c r="D126" s="283">
        <f t="shared" ref="D126" si="76">SUM(D127,D128)</f>
        <v>83798.149999999994</v>
      </c>
      <c r="E126" s="284">
        <v>34520</v>
      </c>
      <c r="F126" s="238">
        <f>SUM(F127,F128)</f>
        <v>34700</v>
      </c>
      <c r="G126" s="119">
        <f>SUM(G127,G128)</f>
        <v>34700</v>
      </c>
      <c r="H126" s="119">
        <f>SUM(H127,H128)</f>
        <v>34700</v>
      </c>
      <c r="I126" s="180">
        <f t="shared" si="41"/>
        <v>41.194226841523353</v>
      </c>
      <c r="J126" s="180">
        <f t="shared" si="51"/>
        <v>100.52143684820393</v>
      </c>
      <c r="K126" s="180">
        <f t="shared" si="52"/>
        <v>100</v>
      </c>
      <c r="L126" s="180">
        <f t="shared" si="53"/>
        <v>100</v>
      </c>
    </row>
    <row r="127" spans="1:12" ht="12" customHeight="1">
      <c r="A127" s="26"/>
      <c r="B127" s="37">
        <v>322</v>
      </c>
      <c r="C127" s="39" t="s">
        <v>63</v>
      </c>
      <c r="D127" s="97">
        <v>20230.89</v>
      </c>
      <c r="E127" s="97">
        <v>16600</v>
      </c>
      <c r="F127" s="239">
        <v>16700</v>
      </c>
      <c r="G127" s="117">
        <f>F127</f>
        <v>16700</v>
      </c>
      <c r="H127" s="117">
        <f>G127</f>
        <v>16700</v>
      </c>
      <c r="I127" s="180">
        <f t="shared" si="41"/>
        <v>82.05274211861169</v>
      </c>
      <c r="J127" s="180">
        <f t="shared" si="51"/>
        <v>100.60240963855422</v>
      </c>
      <c r="K127" s="180">
        <f t="shared" si="52"/>
        <v>100</v>
      </c>
      <c r="L127" s="180">
        <f t="shared" si="53"/>
        <v>100</v>
      </c>
    </row>
    <row r="128" spans="1:12" ht="12" customHeight="1">
      <c r="A128" s="26"/>
      <c r="B128" s="37">
        <v>323</v>
      </c>
      <c r="C128" s="39" t="s">
        <v>60</v>
      </c>
      <c r="D128" s="97">
        <v>63567.26</v>
      </c>
      <c r="E128" s="97">
        <v>17920</v>
      </c>
      <c r="F128" s="239">
        <v>18000</v>
      </c>
      <c r="G128" s="117">
        <f>F128</f>
        <v>18000</v>
      </c>
      <c r="H128" s="117">
        <f>G128</f>
        <v>18000</v>
      </c>
      <c r="I128" s="180">
        <f t="shared" si="41"/>
        <v>28.190612588933362</v>
      </c>
      <c r="J128" s="180">
        <f t="shared" si="51"/>
        <v>100.44642857142858</v>
      </c>
      <c r="K128" s="180">
        <f t="shared" si="52"/>
        <v>100</v>
      </c>
      <c r="L128" s="180">
        <f t="shared" si="53"/>
        <v>100</v>
      </c>
    </row>
    <row r="129" spans="1:12" ht="12" customHeight="1">
      <c r="A129" s="392" t="s">
        <v>73</v>
      </c>
      <c r="B129" s="392"/>
      <c r="C129" s="392"/>
      <c r="D129" s="272">
        <f t="shared" ref="D129" si="77">D130</f>
        <v>12177.32</v>
      </c>
      <c r="E129" s="273">
        <v>5320</v>
      </c>
      <c r="F129" s="230">
        <f>F130</f>
        <v>5600</v>
      </c>
      <c r="G129" s="113">
        <f>G130</f>
        <v>5600</v>
      </c>
      <c r="H129" s="113">
        <f>H130</f>
        <v>5600</v>
      </c>
      <c r="I129" s="191">
        <f t="shared" si="41"/>
        <v>43.687773664484467</v>
      </c>
      <c r="J129" s="191">
        <f t="shared" si="51"/>
        <v>105.26315789473684</v>
      </c>
      <c r="K129" s="191">
        <f t="shared" si="52"/>
        <v>100</v>
      </c>
      <c r="L129" s="191">
        <f t="shared" si="53"/>
        <v>100</v>
      </c>
    </row>
    <row r="130" spans="1:12" ht="12" customHeight="1">
      <c r="A130" s="400" t="s">
        <v>156</v>
      </c>
      <c r="B130" s="400"/>
      <c r="C130" s="400"/>
      <c r="D130" s="274">
        <f t="shared" ref="D130" si="78">D132+D135</f>
        <v>12177.32</v>
      </c>
      <c r="E130" s="275">
        <v>5320</v>
      </c>
      <c r="F130" s="231">
        <f>F132+F135</f>
        <v>5600</v>
      </c>
      <c r="G130" s="114">
        <f>G132+G135</f>
        <v>5600</v>
      </c>
      <c r="H130" s="114">
        <f>H132+H135</f>
        <v>5600</v>
      </c>
      <c r="I130" s="192">
        <f t="shared" si="41"/>
        <v>43.687773664484467</v>
      </c>
      <c r="J130" s="192">
        <f t="shared" si="51"/>
        <v>105.26315789473684</v>
      </c>
      <c r="K130" s="192">
        <f t="shared" si="52"/>
        <v>100</v>
      </c>
      <c r="L130" s="192">
        <f t="shared" si="53"/>
        <v>100</v>
      </c>
    </row>
    <row r="131" spans="1:12" ht="12" customHeight="1">
      <c r="A131" s="395" t="s">
        <v>105</v>
      </c>
      <c r="B131" s="396"/>
      <c r="C131" s="396"/>
      <c r="D131" s="276">
        <v>39999</v>
      </c>
      <c r="E131" s="277">
        <v>5320</v>
      </c>
      <c r="F131" s="232">
        <v>5320</v>
      </c>
      <c r="G131" s="115">
        <v>5320</v>
      </c>
      <c r="H131" s="115">
        <v>5320</v>
      </c>
      <c r="I131" s="193">
        <f t="shared" si="41"/>
        <v>13.300332508312707</v>
      </c>
      <c r="J131" s="193">
        <f t="shared" si="51"/>
        <v>100</v>
      </c>
      <c r="K131" s="193">
        <f t="shared" si="52"/>
        <v>100</v>
      </c>
      <c r="L131" s="193">
        <f t="shared" si="53"/>
        <v>100</v>
      </c>
    </row>
    <row r="132" spans="1:12" ht="12" customHeight="1">
      <c r="A132" s="26"/>
      <c r="B132" s="35">
        <v>3</v>
      </c>
      <c r="C132" s="36" t="s">
        <v>58</v>
      </c>
      <c r="D132" s="268">
        <f t="shared" ref="D132:D133" si="79">D133</f>
        <v>12177.32</v>
      </c>
      <c r="E132" s="269">
        <v>2000</v>
      </c>
      <c r="F132" s="228">
        <f t="shared" ref="F132:H133" si="80">F133</f>
        <v>2100</v>
      </c>
      <c r="G132" s="111">
        <f t="shared" si="80"/>
        <v>2100</v>
      </c>
      <c r="H132" s="111">
        <f t="shared" si="80"/>
        <v>2100</v>
      </c>
      <c r="I132" s="180">
        <f t="shared" si="41"/>
        <v>16.423975061836266</v>
      </c>
      <c r="J132" s="180">
        <f t="shared" si="51"/>
        <v>105</v>
      </c>
      <c r="K132" s="180">
        <f t="shared" si="52"/>
        <v>100</v>
      </c>
      <c r="L132" s="180">
        <f t="shared" si="53"/>
        <v>100</v>
      </c>
    </row>
    <row r="133" spans="1:12" ht="12" customHeight="1">
      <c r="A133" s="26"/>
      <c r="B133" s="35">
        <v>32</v>
      </c>
      <c r="C133" s="36" t="s">
        <v>59</v>
      </c>
      <c r="D133" s="293">
        <f t="shared" si="79"/>
        <v>12177.32</v>
      </c>
      <c r="E133" s="294">
        <v>2000</v>
      </c>
      <c r="F133" s="244">
        <f t="shared" si="80"/>
        <v>2100</v>
      </c>
      <c r="G133" s="123">
        <f t="shared" si="80"/>
        <v>2100</v>
      </c>
      <c r="H133" s="123">
        <f t="shared" si="80"/>
        <v>2100</v>
      </c>
      <c r="I133" s="180">
        <f t="shared" si="41"/>
        <v>16.423975061836266</v>
      </c>
      <c r="J133" s="180">
        <f t="shared" si="51"/>
        <v>105</v>
      </c>
      <c r="K133" s="180">
        <f t="shared" si="52"/>
        <v>100</v>
      </c>
      <c r="L133" s="180">
        <f t="shared" si="53"/>
        <v>100</v>
      </c>
    </row>
    <row r="134" spans="1:12" ht="12" customHeight="1">
      <c r="A134" s="26"/>
      <c r="B134" s="37">
        <v>323</v>
      </c>
      <c r="C134" s="39" t="s">
        <v>60</v>
      </c>
      <c r="D134" s="97">
        <v>12177.32</v>
      </c>
      <c r="E134" s="97">
        <v>2000</v>
      </c>
      <c r="F134" s="239">
        <v>2100</v>
      </c>
      <c r="G134" s="117">
        <f>F134</f>
        <v>2100</v>
      </c>
      <c r="H134" s="117">
        <f>G134</f>
        <v>2100</v>
      </c>
      <c r="I134" s="180">
        <f t="shared" si="41"/>
        <v>16.423975061836266</v>
      </c>
      <c r="J134" s="180">
        <f t="shared" si="51"/>
        <v>105</v>
      </c>
      <c r="K134" s="180">
        <f t="shared" si="52"/>
        <v>100</v>
      </c>
      <c r="L134" s="180">
        <f t="shared" si="53"/>
        <v>100</v>
      </c>
    </row>
    <row r="135" spans="1:12" ht="12" customHeight="1">
      <c r="A135" s="26"/>
      <c r="B135" s="46">
        <v>4</v>
      </c>
      <c r="C135" s="36" t="s">
        <v>74</v>
      </c>
      <c r="D135" s="283">
        <f t="shared" ref="D135:D136" si="81">SUM(D136)</f>
        <v>0</v>
      </c>
      <c r="E135" s="284">
        <v>3320</v>
      </c>
      <c r="F135" s="238">
        <f t="shared" ref="F135:H136" si="82">SUM(F136)</f>
        <v>3500</v>
      </c>
      <c r="G135" s="119">
        <f t="shared" si="82"/>
        <v>3500</v>
      </c>
      <c r="H135" s="119">
        <f t="shared" si="82"/>
        <v>3500</v>
      </c>
      <c r="I135" s="180" t="e">
        <f t="shared" si="41"/>
        <v>#DIV/0!</v>
      </c>
      <c r="J135" s="180">
        <f t="shared" si="51"/>
        <v>105.42168674698796</v>
      </c>
      <c r="K135" s="180">
        <f t="shared" si="52"/>
        <v>100</v>
      </c>
      <c r="L135" s="180">
        <f t="shared" si="53"/>
        <v>100</v>
      </c>
    </row>
    <row r="136" spans="1:12" ht="12" customHeight="1">
      <c r="A136" s="26"/>
      <c r="B136" s="46">
        <v>42</v>
      </c>
      <c r="C136" s="36" t="s">
        <v>75</v>
      </c>
      <c r="D136" s="283">
        <f t="shared" si="81"/>
        <v>0</v>
      </c>
      <c r="E136" s="284">
        <v>3320</v>
      </c>
      <c r="F136" s="238">
        <f t="shared" si="82"/>
        <v>3500</v>
      </c>
      <c r="G136" s="119">
        <f t="shared" si="82"/>
        <v>3500</v>
      </c>
      <c r="H136" s="119">
        <f t="shared" si="82"/>
        <v>3500</v>
      </c>
      <c r="I136" s="180" t="e">
        <f t="shared" ref="I136:I199" si="83">E136/D136*100</f>
        <v>#DIV/0!</v>
      </c>
      <c r="J136" s="180">
        <f t="shared" si="51"/>
        <v>105.42168674698796</v>
      </c>
      <c r="K136" s="180">
        <f t="shared" si="52"/>
        <v>100</v>
      </c>
      <c r="L136" s="180">
        <f t="shared" si="53"/>
        <v>100</v>
      </c>
    </row>
    <row r="137" spans="1:12" ht="12" customHeight="1">
      <c r="A137" s="26"/>
      <c r="B137" s="47">
        <v>422</v>
      </c>
      <c r="C137" s="39" t="s">
        <v>40</v>
      </c>
      <c r="D137" s="97">
        <v>0</v>
      </c>
      <c r="E137" s="97">
        <v>3320</v>
      </c>
      <c r="F137" s="239">
        <v>3500</v>
      </c>
      <c r="G137" s="117">
        <f>F137</f>
        <v>3500</v>
      </c>
      <c r="H137" s="117">
        <f>G137</f>
        <v>3500</v>
      </c>
      <c r="I137" s="180" t="e">
        <f t="shared" si="83"/>
        <v>#DIV/0!</v>
      </c>
      <c r="J137" s="180">
        <f t="shared" si="51"/>
        <v>105.42168674698796</v>
      </c>
      <c r="K137" s="180">
        <f t="shared" si="52"/>
        <v>100</v>
      </c>
      <c r="L137" s="180">
        <f t="shared" si="53"/>
        <v>100</v>
      </c>
    </row>
    <row r="138" spans="1:12" ht="12" customHeight="1">
      <c r="A138" s="392" t="s">
        <v>254</v>
      </c>
      <c r="B138" s="392"/>
      <c r="C138" s="392"/>
      <c r="D138" s="287">
        <f t="shared" ref="D138" si="84">D141</f>
        <v>0</v>
      </c>
      <c r="E138" s="288">
        <v>5320</v>
      </c>
      <c r="F138" s="240">
        <f>F141</f>
        <v>5500</v>
      </c>
      <c r="G138" s="121">
        <f>G141</f>
        <v>5500</v>
      </c>
      <c r="H138" s="121">
        <f>H141</f>
        <v>5500</v>
      </c>
      <c r="I138" s="191" t="e">
        <f t="shared" si="83"/>
        <v>#DIV/0!</v>
      </c>
      <c r="J138" s="191">
        <f t="shared" si="51"/>
        <v>103.38345864661653</v>
      </c>
      <c r="K138" s="191">
        <f t="shared" si="52"/>
        <v>100</v>
      </c>
      <c r="L138" s="191">
        <f t="shared" si="53"/>
        <v>100</v>
      </c>
    </row>
    <row r="139" spans="1:12" ht="12" customHeight="1">
      <c r="A139" s="400" t="s">
        <v>156</v>
      </c>
      <c r="B139" s="400"/>
      <c r="C139" s="400"/>
      <c r="D139" s="274">
        <f t="shared" ref="D139:D141" si="85">D140</f>
        <v>0</v>
      </c>
      <c r="E139" s="275">
        <v>5320</v>
      </c>
      <c r="F139" s="231">
        <f t="shared" ref="F139:H141" si="86">F140</f>
        <v>5500</v>
      </c>
      <c r="G139" s="114">
        <f t="shared" si="86"/>
        <v>5500</v>
      </c>
      <c r="H139" s="114">
        <f t="shared" si="86"/>
        <v>5500</v>
      </c>
      <c r="I139" s="192" t="e">
        <f t="shared" si="83"/>
        <v>#DIV/0!</v>
      </c>
      <c r="J139" s="192">
        <f t="shared" si="51"/>
        <v>103.38345864661653</v>
      </c>
      <c r="K139" s="192">
        <f t="shared" si="52"/>
        <v>100</v>
      </c>
      <c r="L139" s="192">
        <f t="shared" si="53"/>
        <v>100</v>
      </c>
    </row>
    <row r="140" spans="1:12" ht="12" customHeight="1">
      <c r="A140" s="410" t="s">
        <v>255</v>
      </c>
      <c r="B140" s="410"/>
      <c r="C140" s="410"/>
      <c r="D140" s="276">
        <f t="shared" si="85"/>
        <v>0</v>
      </c>
      <c r="E140" s="277">
        <v>5320</v>
      </c>
      <c r="F140" s="232">
        <f t="shared" si="86"/>
        <v>5500</v>
      </c>
      <c r="G140" s="115">
        <f t="shared" si="86"/>
        <v>5500</v>
      </c>
      <c r="H140" s="115">
        <f t="shared" si="86"/>
        <v>5500</v>
      </c>
      <c r="I140" s="193" t="e">
        <f t="shared" si="83"/>
        <v>#DIV/0!</v>
      </c>
      <c r="J140" s="193">
        <f t="shared" si="51"/>
        <v>103.38345864661653</v>
      </c>
      <c r="K140" s="193">
        <f t="shared" si="52"/>
        <v>100</v>
      </c>
      <c r="L140" s="193">
        <f t="shared" si="53"/>
        <v>100</v>
      </c>
    </row>
    <row r="141" spans="1:12" ht="12" customHeight="1">
      <c r="A141" s="26"/>
      <c r="B141" s="35">
        <v>3</v>
      </c>
      <c r="C141" s="36" t="s">
        <v>58</v>
      </c>
      <c r="D141" s="268">
        <f t="shared" si="85"/>
        <v>0</v>
      </c>
      <c r="E141" s="269">
        <v>5320</v>
      </c>
      <c r="F141" s="228">
        <f t="shared" si="86"/>
        <v>5500</v>
      </c>
      <c r="G141" s="111">
        <f t="shared" si="86"/>
        <v>5500</v>
      </c>
      <c r="H141" s="111">
        <f t="shared" si="86"/>
        <v>5500</v>
      </c>
      <c r="I141" s="180" t="e">
        <f t="shared" si="83"/>
        <v>#DIV/0!</v>
      </c>
      <c r="J141" s="180">
        <f t="shared" si="51"/>
        <v>103.38345864661653</v>
      </c>
      <c r="K141" s="180">
        <f t="shared" si="52"/>
        <v>100</v>
      </c>
      <c r="L141" s="180">
        <f t="shared" si="53"/>
        <v>100</v>
      </c>
    </row>
    <row r="142" spans="1:12" ht="12" customHeight="1">
      <c r="A142" s="26"/>
      <c r="B142" s="35">
        <v>32</v>
      </c>
      <c r="C142" s="36" t="s">
        <v>59</v>
      </c>
      <c r="D142" s="293">
        <f t="shared" ref="D142" si="87">SUM(D143,D144)</f>
        <v>0</v>
      </c>
      <c r="E142" s="294">
        <v>5320</v>
      </c>
      <c r="F142" s="244">
        <f>SUM(F143,F144)</f>
        <v>5500</v>
      </c>
      <c r="G142" s="123">
        <f>SUM(G143,G144)</f>
        <v>5500</v>
      </c>
      <c r="H142" s="123">
        <f>SUM(H143,H144)</f>
        <v>5500</v>
      </c>
      <c r="I142" s="180" t="e">
        <f t="shared" si="83"/>
        <v>#DIV/0!</v>
      </c>
      <c r="J142" s="180">
        <f t="shared" si="51"/>
        <v>103.38345864661653</v>
      </c>
      <c r="K142" s="180">
        <f t="shared" si="52"/>
        <v>100</v>
      </c>
      <c r="L142" s="180">
        <f t="shared" si="53"/>
        <v>100</v>
      </c>
    </row>
    <row r="143" spans="1:12" ht="12" customHeight="1">
      <c r="A143" s="26"/>
      <c r="B143" s="37">
        <v>323</v>
      </c>
      <c r="C143" s="39" t="s">
        <v>60</v>
      </c>
      <c r="D143" s="97">
        <v>0</v>
      </c>
      <c r="E143" s="97">
        <v>3320</v>
      </c>
      <c r="F143" s="239">
        <v>3400</v>
      </c>
      <c r="G143" s="117">
        <f>F143</f>
        <v>3400</v>
      </c>
      <c r="H143" s="117">
        <f>G143</f>
        <v>3400</v>
      </c>
      <c r="I143" s="180" t="e">
        <f t="shared" si="83"/>
        <v>#DIV/0!</v>
      </c>
      <c r="J143" s="180">
        <f t="shared" si="51"/>
        <v>102.40963855421687</v>
      </c>
      <c r="K143" s="180">
        <f t="shared" si="52"/>
        <v>100</v>
      </c>
      <c r="L143" s="180">
        <f t="shared" si="53"/>
        <v>100</v>
      </c>
    </row>
    <row r="144" spans="1:12" ht="12" customHeight="1">
      <c r="A144" s="26"/>
      <c r="B144" s="45">
        <v>322</v>
      </c>
      <c r="C144" s="39" t="s">
        <v>63</v>
      </c>
      <c r="D144" s="97">
        <v>0</v>
      </c>
      <c r="E144" s="97">
        <v>2000</v>
      </c>
      <c r="F144" s="239">
        <v>2100</v>
      </c>
      <c r="G144" s="117">
        <f>F144</f>
        <v>2100</v>
      </c>
      <c r="H144" s="117">
        <f>G144</f>
        <v>2100</v>
      </c>
      <c r="I144" s="180" t="e">
        <f t="shared" si="83"/>
        <v>#DIV/0!</v>
      </c>
      <c r="J144" s="180">
        <f t="shared" si="51"/>
        <v>105</v>
      </c>
      <c r="K144" s="180">
        <f t="shared" si="52"/>
        <v>100</v>
      </c>
      <c r="L144" s="180">
        <f t="shared" si="53"/>
        <v>100</v>
      </c>
    </row>
    <row r="145" spans="1:12" ht="12" customHeight="1">
      <c r="A145" s="418" t="s">
        <v>76</v>
      </c>
      <c r="B145" s="418"/>
      <c r="C145" s="418"/>
      <c r="D145" s="272">
        <f t="shared" ref="D145" si="88">D146</f>
        <v>0</v>
      </c>
      <c r="E145" s="273">
        <v>28030</v>
      </c>
      <c r="F145" s="230">
        <f>F146</f>
        <v>31200</v>
      </c>
      <c r="G145" s="113">
        <f>G146</f>
        <v>31200</v>
      </c>
      <c r="H145" s="113">
        <f>H146</f>
        <v>31200</v>
      </c>
      <c r="I145" s="191" t="e">
        <f t="shared" si="83"/>
        <v>#DIV/0!</v>
      </c>
      <c r="J145" s="191">
        <f t="shared" si="51"/>
        <v>111.30931145201571</v>
      </c>
      <c r="K145" s="191">
        <f t="shared" si="52"/>
        <v>100</v>
      </c>
      <c r="L145" s="191">
        <f t="shared" si="53"/>
        <v>100</v>
      </c>
    </row>
    <row r="146" spans="1:12" ht="12" customHeight="1">
      <c r="A146" s="400" t="s">
        <v>252</v>
      </c>
      <c r="B146" s="400"/>
      <c r="C146" s="400"/>
      <c r="D146" s="274">
        <f t="shared" ref="D146" si="89">D148</f>
        <v>0</v>
      </c>
      <c r="E146" s="275">
        <v>28030</v>
      </c>
      <c r="F146" s="231">
        <f>F148</f>
        <v>31200</v>
      </c>
      <c r="G146" s="114">
        <f>G148</f>
        <v>31200</v>
      </c>
      <c r="H146" s="114">
        <f>H148</f>
        <v>31200</v>
      </c>
      <c r="I146" s="192" t="e">
        <f t="shared" si="83"/>
        <v>#DIV/0!</v>
      </c>
      <c r="J146" s="192">
        <f t="shared" si="51"/>
        <v>111.30931145201571</v>
      </c>
      <c r="K146" s="192">
        <f t="shared" si="52"/>
        <v>100</v>
      </c>
      <c r="L146" s="192">
        <f t="shared" si="53"/>
        <v>100</v>
      </c>
    </row>
    <row r="147" spans="1:12" ht="12" customHeight="1">
      <c r="A147" s="401" t="s">
        <v>253</v>
      </c>
      <c r="B147" s="402"/>
      <c r="C147" s="402"/>
      <c r="D147" s="276">
        <f t="shared" ref="D147:D148" si="90">D148</f>
        <v>0</v>
      </c>
      <c r="E147" s="277">
        <v>28030</v>
      </c>
      <c r="F147" s="232">
        <f t="shared" ref="F147:H148" si="91">F148</f>
        <v>31200</v>
      </c>
      <c r="G147" s="115">
        <f t="shared" si="91"/>
        <v>31200</v>
      </c>
      <c r="H147" s="115">
        <f t="shared" si="91"/>
        <v>31200</v>
      </c>
      <c r="I147" s="193" t="e">
        <f t="shared" si="83"/>
        <v>#DIV/0!</v>
      </c>
      <c r="J147" s="193">
        <f t="shared" si="51"/>
        <v>111.30931145201571</v>
      </c>
      <c r="K147" s="193">
        <f t="shared" si="52"/>
        <v>100</v>
      </c>
      <c r="L147" s="193">
        <f t="shared" si="53"/>
        <v>100</v>
      </c>
    </row>
    <row r="148" spans="1:12" ht="12" customHeight="1">
      <c r="A148" s="26"/>
      <c r="B148" s="35">
        <v>3</v>
      </c>
      <c r="C148" s="36" t="s">
        <v>58</v>
      </c>
      <c r="D148" s="283">
        <f t="shared" si="90"/>
        <v>0</v>
      </c>
      <c r="E148" s="284">
        <v>28030</v>
      </c>
      <c r="F148" s="238">
        <f t="shared" si="91"/>
        <v>31200</v>
      </c>
      <c r="G148" s="119">
        <f t="shared" si="91"/>
        <v>31200</v>
      </c>
      <c r="H148" s="119">
        <f t="shared" si="91"/>
        <v>31200</v>
      </c>
      <c r="I148" s="180" t="e">
        <f t="shared" si="83"/>
        <v>#DIV/0!</v>
      </c>
      <c r="J148" s="180">
        <f t="shared" si="51"/>
        <v>111.30931145201571</v>
      </c>
      <c r="K148" s="180">
        <f t="shared" si="52"/>
        <v>100</v>
      </c>
      <c r="L148" s="180">
        <f t="shared" si="53"/>
        <v>100</v>
      </c>
    </row>
    <row r="149" spans="1:12" ht="12" customHeight="1">
      <c r="A149" s="26"/>
      <c r="B149" s="35">
        <v>32</v>
      </c>
      <c r="C149" s="36" t="s">
        <v>59</v>
      </c>
      <c r="D149" s="293">
        <f t="shared" ref="D149" si="92">SUM(D150,D151)</f>
        <v>0</v>
      </c>
      <c r="E149" s="294">
        <v>28030</v>
      </c>
      <c r="F149" s="244">
        <f>SUM(F150,F151)</f>
        <v>31200</v>
      </c>
      <c r="G149" s="123">
        <f>SUM(G150,G151)</f>
        <v>31200</v>
      </c>
      <c r="H149" s="123">
        <f>SUM(H150,H151)</f>
        <v>31200</v>
      </c>
      <c r="I149" s="180" t="e">
        <f t="shared" si="83"/>
        <v>#DIV/0!</v>
      </c>
      <c r="J149" s="180">
        <f t="shared" si="51"/>
        <v>111.30931145201571</v>
      </c>
      <c r="K149" s="180">
        <f t="shared" si="52"/>
        <v>100</v>
      </c>
      <c r="L149" s="180">
        <f t="shared" si="53"/>
        <v>100</v>
      </c>
    </row>
    <row r="150" spans="1:12" ht="12" customHeight="1">
      <c r="A150" s="26"/>
      <c r="B150" s="37">
        <v>322</v>
      </c>
      <c r="C150" s="39" t="s">
        <v>63</v>
      </c>
      <c r="D150" s="97">
        <v>0</v>
      </c>
      <c r="E150" s="97">
        <v>150</v>
      </c>
      <c r="F150" s="239">
        <v>200</v>
      </c>
      <c r="G150" s="117">
        <f>F150</f>
        <v>200</v>
      </c>
      <c r="H150" s="117">
        <f>G150</f>
        <v>200</v>
      </c>
      <c r="I150" s="180" t="e">
        <f t="shared" si="83"/>
        <v>#DIV/0!</v>
      </c>
      <c r="J150" s="180">
        <f t="shared" si="51"/>
        <v>133.33333333333331</v>
      </c>
      <c r="K150" s="180">
        <f t="shared" si="52"/>
        <v>100</v>
      </c>
      <c r="L150" s="180">
        <f t="shared" si="53"/>
        <v>100</v>
      </c>
    </row>
    <row r="151" spans="1:12" ht="12" customHeight="1">
      <c r="A151" s="26"/>
      <c r="B151" s="37">
        <v>323</v>
      </c>
      <c r="C151" s="39" t="s">
        <v>60</v>
      </c>
      <c r="D151" s="97">
        <v>0</v>
      </c>
      <c r="E151" s="97">
        <v>27880</v>
      </c>
      <c r="F151" s="239">
        <v>31000</v>
      </c>
      <c r="G151" s="117">
        <f>F151</f>
        <v>31000</v>
      </c>
      <c r="H151" s="117">
        <f>G151</f>
        <v>31000</v>
      </c>
      <c r="I151" s="180" t="e">
        <f t="shared" si="83"/>
        <v>#DIV/0!</v>
      </c>
      <c r="J151" s="180">
        <f t="shared" ref="J151:J214" si="93">F151/E151*100</f>
        <v>111.19081779053084</v>
      </c>
      <c r="K151" s="180">
        <f t="shared" ref="K151:K214" si="94">G151/F151*100</f>
        <v>100</v>
      </c>
      <c r="L151" s="180">
        <f t="shared" ref="L151:L214" si="95">H151/G151*100</f>
        <v>100</v>
      </c>
    </row>
    <row r="152" spans="1:12" ht="12" customHeight="1">
      <c r="A152" s="407" t="s">
        <v>77</v>
      </c>
      <c r="B152" s="407"/>
      <c r="C152" s="407"/>
      <c r="D152" s="270">
        <f t="shared" ref="D152" si="96">SUM(D153,D164,D182,D174)</f>
        <v>262548.25</v>
      </c>
      <c r="E152" s="271">
        <v>1054520</v>
      </c>
      <c r="F152" s="229">
        <f>SUM(F153,F164,F182,F174)</f>
        <v>948818</v>
      </c>
      <c r="G152" s="112">
        <f>SUM(G153,G164,G182,G174)</f>
        <v>948818</v>
      </c>
      <c r="H152" s="112">
        <f>SUM(H153,H164,H182,H174)</f>
        <v>948818</v>
      </c>
      <c r="I152" s="181">
        <f t="shared" si="83"/>
        <v>401.64807801994488</v>
      </c>
      <c r="J152" s="181">
        <f t="shared" si="93"/>
        <v>89.976292531199036</v>
      </c>
      <c r="K152" s="181">
        <f t="shared" si="94"/>
        <v>100</v>
      </c>
      <c r="L152" s="181">
        <f t="shared" si="95"/>
        <v>100</v>
      </c>
    </row>
    <row r="153" spans="1:12" ht="12" customHeight="1">
      <c r="A153" s="392" t="s">
        <v>250</v>
      </c>
      <c r="B153" s="392"/>
      <c r="C153" s="392"/>
      <c r="D153" s="272">
        <f t="shared" ref="D153" si="97">D154</f>
        <v>260243.12</v>
      </c>
      <c r="E153" s="273">
        <v>341110</v>
      </c>
      <c r="F153" s="230">
        <f>F154</f>
        <v>317860</v>
      </c>
      <c r="G153" s="113">
        <f>G154</f>
        <v>317860</v>
      </c>
      <c r="H153" s="113">
        <f>H154</f>
        <v>317860</v>
      </c>
      <c r="I153" s="182">
        <f t="shared" si="83"/>
        <v>131.07358995696026</v>
      </c>
      <c r="J153" s="182">
        <f t="shared" si="93"/>
        <v>93.184016886048497</v>
      </c>
      <c r="K153" s="182">
        <f t="shared" si="94"/>
        <v>100</v>
      </c>
      <c r="L153" s="182">
        <f t="shared" si="95"/>
        <v>100</v>
      </c>
    </row>
    <row r="154" spans="1:12" ht="12" customHeight="1">
      <c r="A154" s="400" t="s">
        <v>156</v>
      </c>
      <c r="B154" s="400"/>
      <c r="C154" s="400"/>
      <c r="D154" s="295">
        <f t="shared" ref="D154" si="98">D159</f>
        <v>260243.12</v>
      </c>
      <c r="E154" s="280">
        <v>341110</v>
      </c>
      <c r="F154" s="235">
        <f>F159</f>
        <v>317860</v>
      </c>
      <c r="G154" s="118">
        <f>G159</f>
        <v>317860</v>
      </c>
      <c r="H154" s="118">
        <f>H159</f>
        <v>317860</v>
      </c>
      <c r="I154" s="183">
        <f t="shared" si="83"/>
        <v>131.07358995696026</v>
      </c>
      <c r="J154" s="183">
        <f t="shared" si="93"/>
        <v>93.184016886048497</v>
      </c>
      <c r="K154" s="183">
        <f t="shared" si="94"/>
        <v>100</v>
      </c>
      <c r="L154" s="183">
        <f t="shared" si="95"/>
        <v>100</v>
      </c>
    </row>
    <row r="155" spans="1:12" ht="12" customHeight="1">
      <c r="A155" s="410" t="s">
        <v>70</v>
      </c>
      <c r="B155" s="410"/>
      <c r="C155" s="410"/>
      <c r="D155" s="276">
        <v>10000</v>
      </c>
      <c r="E155" s="277">
        <v>10000</v>
      </c>
      <c r="F155" s="232">
        <v>20000</v>
      </c>
      <c r="G155" s="115">
        <v>20000</v>
      </c>
      <c r="H155" s="115">
        <v>20000</v>
      </c>
      <c r="I155" s="184">
        <f t="shared" si="83"/>
        <v>100</v>
      </c>
      <c r="J155" s="184">
        <f t="shared" si="93"/>
        <v>200</v>
      </c>
      <c r="K155" s="184">
        <f t="shared" si="94"/>
        <v>100</v>
      </c>
      <c r="L155" s="184">
        <f t="shared" si="95"/>
        <v>100</v>
      </c>
    </row>
    <row r="156" spans="1:12" ht="12" customHeight="1">
      <c r="A156" s="417" t="s">
        <v>78</v>
      </c>
      <c r="B156" s="417"/>
      <c r="C156" s="417"/>
      <c r="D156" s="276">
        <v>45000</v>
      </c>
      <c r="E156" s="277">
        <v>325000</v>
      </c>
      <c r="F156" s="232">
        <v>195850</v>
      </c>
      <c r="G156" s="115">
        <v>195000</v>
      </c>
      <c r="H156" s="115">
        <v>220000</v>
      </c>
      <c r="I156" s="184">
        <f t="shared" si="83"/>
        <v>722.22222222222229</v>
      </c>
      <c r="J156" s="184">
        <f t="shared" si="93"/>
        <v>60.261538461538464</v>
      </c>
      <c r="K156" s="184">
        <f t="shared" si="94"/>
        <v>99.565994383456726</v>
      </c>
      <c r="L156" s="184">
        <f t="shared" si="95"/>
        <v>112.82051282051282</v>
      </c>
    </row>
    <row r="157" spans="1:12" ht="12" customHeight="1">
      <c r="A157" s="410" t="s">
        <v>57</v>
      </c>
      <c r="B157" s="410"/>
      <c r="C157" s="410"/>
      <c r="D157" s="276">
        <f t="shared" ref="D157" si="99">D154-D155-D156</f>
        <v>205243.12</v>
      </c>
      <c r="E157" s="277">
        <v>6110</v>
      </c>
      <c r="F157" s="232">
        <f>F154-F155-F156</f>
        <v>102010</v>
      </c>
      <c r="G157" s="115">
        <f>G154-G155-G156</f>
        <v>102860</v>
      </c>
      <c r="H157" s="115">
        <f>H154-H155-H156</f>
        <v>77860</v>
      </c>
      <c r="I157" s="184">
        <f t="shared" si="83"/>
        <v>2.9769572787628644</v>
      </c>
      <c r="J157" s="184">
        <f t="shared" si="93"/>
        <v>1669.5581014729948</v>
      </c>
      <c r="K157" s="184">
        <f t="shared" si="94"/>
        <v>100.83325164199589</v>
      </c>
      <c r="L157" s="184">
        <f t="shared" si="95"/>
        <v>75.695119580011678</v>
      </c>
    </row>
    <row r="158" spans="1:12" ht="12" customHeight="1">
      <c r="A158" s="48" t="s">
        <v>251</v>
      </c>
      <c r="B158" s="42"/>
      <c r="C158" s="42"/>
      <c r="D158" s="276">
        <v>0</v>
      </c>
      <c r="E158" s="277">
        <v>0</v>
      </c>
      <c r="F158" s="232">
        <v>0</v>
      </c>
      <c r="G158" s="115">
        <v>0</v>
      </c>
      <c r="H158" s="115">
        <v>0</v>
      </c>
      <c r="I158" s="184" t="e">
        <f t="shared" si="83"/>
        <v>#DIV/0!</v>
      </c>
      <c r="J158" s="184" t="e">
        <f t="shared" si="93"/>
        <v>#DIV/0!</v>
      </c>
      <c r="K158" s="184" t="e">
        <f t="shared" si="94"/>
        <v>#DIV/0!</v>
      </c>
      <c r="L158" s="184" t="e">
        <f t="shared" si="95"/>
        <v>#DIV/0!</v>
      </c>
    </row>
    <row r="159" spans="1:12" ht="12" customHeight="1">
      <c r="A159" s="26"/>
      <c r="B159" s="35">
        <v>4</v>
      </c>
      <c r="C159" s="36" t="s">
        <v>94</v>
      </c>
      <c r="D159" s="283">
        <f t="shared" ref="D159" si="100">SUM(D160)</f>
        <v>260243.12</v>
      </c>
      <c r="E159" s="284">
        <v>341110</v>
      </c>
      <c r="F159" s="238">
        <f>SUM(F160)</f>
        <v>317860</v>
      </c>
      <c r="G159" s="119">
        <f>SUM(G160)</f>
        <v>317860</v>
      </c>
      <c r="H159" s="119">
        <f>SUM(H160)</f>
        <v>317860</v>
      </c>
      <c r="I159" s="180">
        <f t="shared" si="83"/>
        <v>131.07358995696026</v>
      </c>
      <c r="J159" s="180">
        <f t="shared" si="93"/>
        <v>93.184016886048497</v>
      </c>
      <c r="K159" s="180">
        <f t="shared" si="94"/>
        <v>100</v>
      </c>
      <c r="L159" s="180">
        <f t="shared" si="95"/>
        <v>100</v>
      </c>
    </row>
    <row r="160" spans="1:12" ht="12" customHeight="1">
      <c r="A160" s="26"/>
      <c r="B160" s="35">
        <v>42</v>
      </c>
      <c r="C160" s="36" t="s">
        <v>95</v>
      </c>
      <c r="D160" s="283">
        <f t="shared" ref="D160" si="101">SUM(D161,D162,D163)</f>
        <v>260243.12</v>
      </c>
      <c r="E160" s="284">
        <v>341110</v>
      </c>
      <c r="F160" s="238">
        <f>SUM(F161,F162,F163)</f>
        <v>317860</v>
      </c>
      <c r="G160" s="119">
        <f>SUM(G161,G162,G163)</f>
        <v>317860</v>
      </c>
      <c r="H160" s="119">
        <f>SUM(H161,H162,H163)</f>
        <v>317860</v>
      </c>
      <c r="I160" s="180">
        <f t="shared" si="83"/>
        <v>131.07358995696026</v>
      </c>
      <c r="J160" s="180">
        <f t="shared" si="93"/>
        <v>93.184016886048497</v>
      </c>
      <c r="K160" s="180">
        <f t="shared" si="94"/>
        <v>100</v>
      </c>
      <c r="L160" s="180">
        <f t="shared" si="95"/>
        <v>100</v>
      </c>
    </row>
    <row r="161" spans="1:12" ht="12" customHeight="1">
      <c r="A161" s="26"/>
      <c r="B161" s="37">
        <v>421</v>
      </c>
      <c r="C161" s="39" t="s">
        <v>39</v>
      </c>
      <c r="D161" s="97">
        <v>250796.57</v>
      </c>
      <c r="E161" s="97">
        <v>331810</v>
      </c>
      <c r="F161" s="239">
        <v>308560</v>
      </c>
      <c r="G161" s="117">
        <f t="shared" ref="G161:H163" si="102">F161</f>
        <v>308560</v>
      </c>
      <c r="H161" s="117">
        <f t="shared" si="102"/>
        <v>308560</v>
      </c>
      <c r="I161" s="180">
        <f t="shared" si="83"/>
        <v>132.30244735803205</v>
      </c>
      <c r="J161" s="180">
        <f t="shared" si="93"/>
        <v>92.992977909044328</v>
      </c>
      <c r="K161" s="180">
        <f t="shared" si="94"/>
        <v>100</v>
      </c>
      <c r="L161" s="180">
        <f t="shared" si="95"/>
        <v>100</v>
      </c>
    </row>
    <row r="162" spans="1:12" ht="12" customHeight="1">
      <c r="A162" s="26"/>
      <c r="B162" s="37">
        <v>426</v>
      </c>
      <c r="C162" s="39" t="s">
        <v>246</v>
      </c>
      <c r="D162" s="97">
        <v>9446.5499999999993</v>
      </c>
      <c r="E162" s="97">
        <v>9300</v>
      </c>
      <c r="F162" s="239">
        <v>9300</v>
      </c>
      <c r="G162" s="117">
        <f t="shared" si="102"/>
        <v>9300</v>
      </c>
      <c r="H162" s="117">
        <f t="shared" si="102"/>
        <v>9300</v>
      </c>
      <c r="I162" s="180">
        <f t="shared" si="83"/>
        <v>98.448639979675121</v>
      </c>
      <c r="J162" s="180">
        <f t="shared" si="93"/>
        <v>100</v>
      </c>
      <c r="K162" s="180">
        <f t="shared" si="94"/>
        <v>100</v>
      </c>
      <c r="L162" s="180">
        <f t="shared" si="95"/>
        <v>100</v>
      </c>
    </row>
    <row r="163" spans="1:12" ht="12" customHeight="1">
      <c r="A163" s="26"/>
      <c r="B163" s="37">
        <v>422</v>
      </c>
      <c r="C163" s="39" t="s">
        <v>79</v>
      </c>
      <c r="D163" s="97">
        <v>0</v>
      </c>
      <c r="E163" s="97">
        <v>0</v>
      </c>
      <c r="F163" s="239">
        <v>0</v>
      </c>
      <c r="G163" s="117">
        <f t="shared" si="102"/>
        <v>0</v>
      </c>
      <c r="H163" s="117">
        <f t="shared" si="102"/>
        <v>0</v>
      </c>
      <c r="I163" s="180" t="e">
        <f t="shared" si="83"/>
        <v>#DIV/0!</v>
      </c>
      <c r="J163" s="180" t="e">
        <f t="shared" si="93"/>
        <v>#DIV/0!</v>
      </c>
      <c r="K163" s="180" t="e">
        <f t="shared" si="94"/>
        <v>#DIV/0!</v>
      </c>
      <c r="L163" s="180" t="e">
        <f t="shared" si="95"/>
        <v>#DIV/0!</v>
      </c>
    </row>
    <row r="164" spans="1:12" ht="12" customHeight="1">
      <c r="A164" s="392" t="s">
        <v>248</v>
      </c>
      <c r="B164" s="392"/>
      <c r="C164" s="392"/>
      <c r="D164" s="272">
        <f t="shared" ref="D164" si="103">D165</f>
        <v>2305.13</v>
      </c>
      <c r="E164" s="273">
        <v>5980</v>
      </c>
      <c r="F164" s="230">
        <f>F165</f>
        <v>18442</v>
      </c>
      <c r="G164" s="113">
        <f>G165</f>
        <v>18442</v>
      </c>
      <c r="H164" s="113">
        <f>H165</f>
        <v>18442</v>
      </c>
      <c r="I164" s="182">
        <f t="shared" si="83"/>
        <v>259.42137753619102</v>
      </c>
      <c r="J164" s="182">
        <f t="shared" si="93"/>
        <v>308.39464882943145</v>
      </c>
      <c r="K164" s="182">
        <f t="shared" si="94"/>
        <v>100</v>
      </c>
      <c r="L164" s="182">
        <f t="shared" si="95"/>
        <v>100</v>
      </c>
    </row>
    <row r="165" spans="1:12" ht="12" customHeight="1">
      <c r="A165" s="400" t="s">
        <v>156</v>
      </c>
      <c r="B165" s="400"/>
      <c r="C165" s="400"/>
      <c r="D165" s="274">
        <f t="shared" ref="D165" si="104">D168</f>
        <v>2305.13</v>
      </c>
      <c r="E165" s="275">
        <v>5980</v>
      </c>
      <c r="F165" s="231">
        <f>F168</f>
        <v>18442</v>
      </c>
      <c r="G165" s="114">
        <f>G168</f>
        <v>18442</v>
      </c>
      <c r="H165" s="114">
        <f>H168</f>
        <v>18442</v>
      </c>
      <c r="I165" s="183">
        <f t="shared" si="83"/>
        <v>259.42137753619102</v>
      </c>
      <c r="J165" s="183">
        <f t="shared" si="93"/>
        <v>308.39464882943145</v>
      </c>
      <c r="K165" s="183">
        <f t="shared" si="94"/>
        <v>100</v>
      </c>
      <c r="L165" s="183">
        <f t="shared" si="95"/>
        <v>100</v>
      </c>
    </row>
    <row r="166" spans="1:12" ht="12" customHeight="1">
      <c r="A166" s="410" t="s">
        <v>57</v>
      </c>
      <c r="B166" s="410"/>
      <c r="C166" s="410"/>
      <c r="D166" s="276">
        <v>0</v>
      </c>
      <c r="E166" s="277">
        <v>0</v>
      </c>
      <c r="F166" s="232">
        <v>0</v>
      </c>
      <c r="G166" s="115">
        <v>0</v>
      </c>
      <c r="H166" s="115">
        <v>0</v>
      </c>
      <c r="I166" s="184" t="e">
        <f t="shared" si="83"/>
        <v>#DIV/0!</v>
      </c>
      <c r="J166" s="184" t="e">
        <f t="shared" si="93"/>
        <v>#DIV/0!</v>
      </c>
      <c r="K166" s="184" t="e">
        <f t="shared" si="94"/>
        <v>#DIV/0!</v>
      </c>
      <c r="L166" s="184" t="e">
        <f t="shared" si="95"/>
        <v>#DIV/0!</v>
      </c>
    </row>
    <row r="167" spans="1:12" ht="12" customHeight="1">
      <c r="A167" s="410" t="s">
        <v>249</v>
      </c>
      <c r="B167" s="410"/>
      <c r="C167" s="410"/>
      <c r="D167" s="276">
        <f t="shared" ref="D167" si="105">D168</f>
        <v>2305.13</v>
      </c>
      <c r="E167" s="277">
        <v>5980</v>
      </c>
      <c r="F167" s="232">
        <f>F168</f>
        <v>18442</v>
      </c>
      <c r="G167" s="115">
        <f>G168</f>
        <v>18442</v>
      </c>
      <c r="H167" s="115">
        <f>H168</f>
        <v>18442</v>
      </c>
      <c r="I167" s="184">
        <f t="shared" si="83"/>
        <v>259.42137753619102</v>
      </c>
      <c r="J167" s="184">
        <f t="shared" si="93"/>
        <v>308.39464882943145</v>
      </c>
      <c r="K167" s="184">
        <f t="shared" si="94"/>
        <v>100</v>
      </c>
      <c r="L167" s="184">
        <f t="shared" si="95"/>
        <v>100</v>
      </c>
    </row>
    <row r="168" spans="1:12" ht="12" customHeight="1">
      <c r="A168" s="26"/>
      <c r="B168" s="35">
        <v>4</v>
      </c>
      <c r="C168" s="36" t="s">
        <v>206</v>
      </c>
      <c r="D168" s="268">
        <f t="shared" ref="D168" si="106">D169+D172</f>
        <v>2305.13</v>
      </c>
      <c r="E168" s="269">
        <v>5980</v>
      </c>
      <c r="F168" s="228">
        <f>F169+F172</f>
        <v>18442</v>
      </c>
      <c r="G168" s="111">
        <f>G169+G172</f>
        <v>18442</v>
      </c>
      <c r="H168" s="111">
        <f>H169+H172</f>
        <v>18442</v>
      </c>
      <c r="I168" s="180">
        <f t="shared" si="83"/>
        <v>259.42137753619102</v>
      </c>
      <c r="J168" s="180">
        <f t="shared" si="93"/>
        <v>308.39464882943145</v>
      </c>
      <c r="K168" s="180">
        <f t="shared" si="94"/>
        <v>100</v>
      </c>
      <c r="L168" s="180">
        <f t="shared" si="95"/>
        <v>100</v>
      </c>
    </row>
    <row r="169" spans="1:12" ht="12" customHeight="1">
      <c r="A169" s="26"/>
      <c r="B169" s="35">
        <v>42</v>
      </c>
      <c r="C169" s="36" t="s">
        <v>186</v>
      </c>
      <c r="D169" s="278">
        <f t="shared" ref="D169" si="107">SUM(D170,D171)</f>
        <v>0</v>
      </c>
      <c r="E169" s="279">
        <v>3990</v>
      </c>
      <c r="F169" s="233">
        <f>SUM(F170,F171)</f>
        <v>4100</v>
      </c>
      <c r="G169" s="116">
        <f>SUM(G170,G171)</f>
        <v>4100</v>
      </c>
      <c r="H169" s="116">
        <f>SUM(H170,H171)</f>
        <v>4100</v>
      </c>
      <c r="I169" s="180" t="e">
        <f t="shared" si="83"/>
        <v>#DIV/0!</v>
      </c>
      <c r="J169" s="180">
        <f t="shared" si="93"/>
        <v>102.75689223057644</v>
      </c>
      <c r="K169" s="180">
        <f t="shared" si="94"/>
        <v>100</v>
      </c>
      <c r="L169" s="180">
        <f t="shared" si="95"/>
        <v>100</v>
      </c>
    </row>
    <row r="170" spans="1:12" ht="12" customHeight="1">
      <c r="A170" s="26"/>
      <c r="B170" s="37">
        <v>421</v>
      </c>
      <c r="C170" s="39" t="s">
        <v>208</v>
      </c>
      <c r="D170" s="97">
        <v>0</v>
      </c>
      <c r="E170" s="97">
        <v>2660</v>
      </c>
      <c r="F170" s="239">
        <v>2700</v>
      </c>
      <c r="G170" s="117">
        <f>F170</f>
        <v>2700</v>
      </c>
      <c r="H170" s="117">
        <f>G170</f>
        <v>2700</v>
      </c>
      <c r="I170" s="180" t="e">
        <f t="shared" si="83"/>
        <v>#DIV/0!</v>
      </c>
      <c r="J170" s="180">
        <f t="shared" si="93"/>
        <v>101.50375939849626</v>
      </c>
      <c r="K170" s="180">
        <f t="shared" si="94"/>
        <v>100</v>
      </c>
      <c r="L170" s="180">
        <f t="shared" si="95"/>
        <v>100</v>
      </c>
    </row>
    <row r="171" spans="1:12" ht="12" customHeight="1">
      <c r="A171" s="26"/>
      <c r="B171" s="37">
        <v>422</v>
      </c>
      <c r="C171" s="39" t="s">
        <v>80</v>
      </c>
      <c r="D171" s="97">
        <v>0</v>
      </c>
      <c r="E171" s="97">
        <v>1330</v>
      </c>
      <c r="F171" s="239">
        <v>1400</v>
      </c>
      <c r="G171" s="117">
        <f>F171</f>
        <v>1400</v>
      </c>
      <c r="H171" s="117">
        <f>G171</f>
        <v>1400</v>
      </c>
      <c r="I171" s="180" t="e">
        <f t="shared" si="83"/>
        <v>#DIV/0!</v>
      </c>
      <c r="J171" s="180">
        <f t="shared" si="93"/>
        <v>105.26315789473684</v>
      </c>
      <c r="K171" s="180">
        <f t="shared" si="94"/>
        <v>100</v>
      </c>
      <c r="L171" s="180">
        <f t="shared" si="95"/>
        <v>100</v>
      </c>
    </row>
    <row r="172" spans="1:12" ht="12" customHeight="1">
      <c r="A172" s="26"/>
      <c r="B172" s="49">
        <v>45</v>
      </c>
      <c r="C172" s="36" t="s">
        <v>65</v>
      </c>
      <c r="D172" s="283">
        <f t="shared" ref="D172" si="108">SUM(D173)</f>
        <v>2305.13</v>
      </c>
      <c r="E172" s="284">
        <v>1990</v>
      </c>
      <c r="F172" s="238">
        <f>SUM(F173)</f>
        <v>14342</v>
      </c>
      <c r="G172" s="119">
        <f>SUM(G173)</f>
        <v>14342</v>
      </c>
      <c r="H172" s="119">
        <f>SUM(H173)</f>
        <v>14342</v>
      </c>
      <c r="I172" s="188">
        <f t="shared" si="83"/>
        <v>86.329187507862898</v>
      </c>
      <c r="J172" s="188">
        <f t="shared" si="93"/>
        <v>720.7035175879397</v>
      </c>
      <c r="K172" s="188">
        <f t="shared" si="94"/>
        <v>100</v>
      </c>
      <c r="L172" s="188">
        <f t="shared" si="95"/>
        <v>100</v>
      </c>
    </row>
    <row r="173" spans="1:12" ht="12" customHeight="1">
      <c r="A173" s="26"/>
      <c r="B173" s="37">
        <v>451</v>
      </c>
      <c r="C173" s="39" t="s">
        <v>43</v>
      </c>
      <c r="D173" s="97">
        <v>2305.13</v>
      </c>
      <c r="E173" s="97">
        <v>1990</v>
      </c>
      <c r="F173" s="239">
        <v>14342</v>
      </c>
      <c r="G173" s="117">
        <f>F173</f>
        <v>14342</v>
      </c>
      <c r="H173" s="117">
        <f>G173</f>
        <v>14342</v>
      </c>
      <c r="I173" s="180">
        <f t="shared" si="83"/>
        <v>86.329187507862898</v>
      </c>
      <c r="J173" s="180">
        <f t="shared" si="93"/>
        <v>720.7035175879397</v>
      </c>
      <c r="K173" s="180">
        <f t="shared" si="94"/>
        <v>100</v>
      </c>
      <c r="L173" s="180">
        <f t="shared" si="95"/>
        <v>100</v>
      </c>
    </row>
    <row r="174" spans="1:12" ht="12" customHeight="1">
      <c r="A174" s="392" t="s">
        <v>247</v>
      </c>
      <c r="B174" s="392"/>
      <c r="C174" s="392"/>
      <c r="D174" s="287">
        <f t="shared" ref="D174" si="109">D175</f>
        <v>0</v>
      </c>
      <c r="E174" s="288">
        <v>572040</v>
      </c>
      <c r="F174" s="240">
        <f>F175</f>
        <v>561500</v>
      </c>
      <c r="G174" s="121">
        <f>G175</f>
        <v>561500</v>
      </c>
      <c r="H174" s="121">
        <f>H175</f>
        <v>561500</v>
      </c>
      <c r="I174" s="189" t="e">
        <f t="shared" si="83"/>
        <v>#DIV/0!</v>
      </c>
      <c r="J174" s="189">
        <f t="shared" si="93"/>
        <v>98.157471505489127</v>
      </c>
      <c r="K174" s="189">
        <f t="shared" si="94"/>
        <v>100</v>
      </c>
      <c r="L174" s="189">
        <f t="shared" si="95"/>
        <v>100</v>
      </c>
    </row>
    <row r="175" spans="1:12" ht="12" customHeight="1">
      <c r="A175" s="400" t="s">
        <v>156</v>
      </c>
      <c r="B175" s="400"/>
      <c r="C175" s="400"/>
      <c r="D175" s="274">
        <f t="shared" ref="D175" si="110">D178</f>
        <v>0</v>
      </c>
      <c r="E175" s="275">
        <v>572040</v>
      </c>
      <c r="F175" s="231">
        <f>F178</f>
        <v>561500</v>
      </c>
      <c r="G175" s="114">
        <f>G178</f>
        <v>561500</v>
      </c>
      <c r="H175" s="114">
        <f>H178</f>
        <v>561500</v>
      </c>
      <c r="I175" s="183" t="e">
        <f t="shared" si="83"/>
        <v>#DIV/0!</v>
      </c>
      <c r="J175" s="183">
        <f t="shared" si="93"/>
        <v>98.157471505489127</v>
      </c>
      <c r="K175" s="183">
        <f t="shared" si="94"/>
        <v>100</v>
      </c>
      <c r="L175" s="183">
        <f t="shared" si="95"/>
        <v>100</v>
      </c>
    </row>
    <row r="176" spans="1:12" ht="12" customHeight="1">
      <c r="A176" s="410" t="s">
        <v>57</v>
      </c>
      <c r="B176" s="410"/>
      <c r="C176" s="410"/>
      <c r="D176" s="276">
        <v>0</v>
      </c>
      <c r="E176" s="277">
        <v>500000</v>
      </c>
      <c r="F176" s="232">
        <v>500000</v>
      </c>
      <c r="G176" s="115">
        <v>500000</v>
      </c>
      <c r="H176" s="115">
        <v>500000</v>
      </c>
      <c r="I176" s="184" t="e">
        <f t="shared" si="83"/>
        <v>#DIV/0!</v>
      </c>
      <c r="J176" s="184">
        <f t="shared" si="93"/>
        <v>100</v>
      </c>
      <c r="K176" s="184">
        <f t="shared" si="94"/>
        <v>100</v>
      </c>
      <c r="L176" s="184">
        <f t="shared" si="95"/>
        <v>100</v>
      </c>
    </row>
    <row r="177" spans="1:12" ht="12" customHeight="1">
      <c r="A177" s="410" t="s">
        <v>70</v>
      </c>
      <c r="B177" s="410"/>
      <c r="C177" s="410"/>
      <c r="D177" s="276">
        <v>0</v>
      </c>
      <c r="E177" s="277">
        <v>72040</v>
      </c>
      <c r="F177" s="232">
        <v>72040</v>
      </c>
      <c r="G177" s="115">
        <v>72040</v>
      </c>
      <c r="H177" s="115">
        <v>72040</v>
      </c>
      <c r="I177" s="184" t="e">
        <f t="shared" si="83"/>
        <v>#DIV/0!</v>
      </c>
      <c r="J177" s="184">
        <f t="shared" si="93"/>
        <v>100</v>
      </c>
      <c r="K177" s="184">
        <f t="shared" si="94"/>
        <v>100</v>
      </c>
      <c r="L177" s="184">
        <f t="shared" si="95"/>
        <v>100</v>
      </c>
    </row>
    <row r="178" spans="1:12" ht="12" customHeight="1">
      <c r="A178" s="26"/>
      <c r="B178" s="35">
        <v>4</v>
      </c>
      <c r="C178" s="36" t="s">
        <v>94</v>
      </c>
      <c r="D178" s="268">
        <f t="shared" ref="D178" si="111">D179</f>
        <v>0</v>
      </c>
      <c r="E178" s="269">
        <v>572040</v>
      </c>
      <c r="F178" s="228">
        <f>F179</f>
        <v>561500</v>
      </c>
      <c r="G178" s="111">
        <f>G179</f>
        <v>561500</v>
      </c>
      <c r="H178" s="111">
        <f>H179</f>
        <v>561500</v>
      </c>
      <c r="I178" s="180" t="e">
        <f t="shared" si="83"/>
        <v>#DIV/0!</v>
      </c>
      <c r="J178" s="180">
        <f t="shared" si="93"/>
        <v>98.157471505489127</v>
      </c>
      <c r="K178" s="180">
        <f t="shared" si="94"/>
        <v>100</v>
      </c>
      <c r="L178" s="180">
        <f t="shared" si="95"/>
        <v>100</v>
      </c>
    </row>
    <row r="179" spans="1:12" ht="12" customHeight="1">
      <c r="A179" s="26"/>
      <c r="B179" s="35">
        <v>42</v>
      </c>
      <c r="C179" s="36" t="s">
        <v>95</v>
      </c>
      <c r="D179" s="278">
        <f t="shared" ref="D179" si="112">SUM(D180,D181)</f>
        <v>0</v>
      </c>
      <c r="E179" s="279">
        <v>572040</v>
      </c>
      <c r="F179" s="233">
        <f>SUM(F180,F181)</f>
        <v>561500</v>
      </c>
      <c r="G179" s="116">
        <f>SUM(G180,G181)</f>
        <v>561500</v>
      </c>
      <c r="H179" s="116">
        <f>SUM(H180,H181)</f>
        <v>561500</v>
      </c>
      <c r="I179" s="180" t="e">
        <f t="shared" si="83"/>
        <v>#DIV/0!</v>
      </c>
      <c r="J179" s="180">
        <f t="shared" si="93"/>
        <v>98.157471505489127</v>
      </c>
      <c r="K179" s="180">
        <f t="shared" si="94"/>
        <v>100</v>
      </c>
      <c r="L179" s="180">
        <f t="shared" si="95"/>
        <v>100</v>
      </c>
    </row>
    <row r="180" spans="1:12" ht="12" customHeight="1">
      <c r="A180" s="26"/>
      <c r="B180" s="37">
        <v>421</v>
      </c>
      <c r="C180" s="39" t="s">
        <v>39</v>
      </c>
      <c r="D180" s="97">
        <v>0</v>
      </c>
      <c r="E180" s="97">
        <v>570710</v>
      </c>
      <c r="F180" s="239">
        <v>560000</v>
      </c>
      <c r="G180" s="117">
        <f>F180</f>
        <v>560000</v>
      </c>
      <c r="H180" s="117">
        <f>G180</f>
        <v>560000</v>
      </c>
      <c r="I180" s="180" t="e">
        <f t="shared" si="83"/>
        <v>#DIV/0!</v>
      </c>
      <c r="J180" s="180">
        <f t="shared" si="93"/>
        <v>98.123390163130125</v>
      </c>
      <c r="K180" s="180">
        <f t="shared" si="94"/>
        <v>100</v>
      </c>
      <c r="L180" s="180">
        <f t="shared" si="95"/>
        <v>100</v>
      </c>
    </row>
    <row r="181" spans="1:12" ht="12" customHeight="1">
      <c r="A181" s="26"/>
      <c r="B181" s="37">
        <v>422</v>
      </c>
      <c r="C181" s="39" t="s">
        <v>80</v>
      </c>
      <c r="D181" s="97">
        <v>0</v>
      </c>
      <c r="E181" s="97">
        <v>1330</v>
      </c>
      <c r="F181" s="239">
        <v>1500</v>
      </c>
      <c r="G181" s="117">
        <f>F181</f>
        <v>1500</v>
      </c>
      <c r="H181" s="117">
        <f>G181</f>
        <v>1500</v>
      </c>
      <c r="I181" s="180" t="e">
        <f t="shared" si="83"/>
        <v>#DIV/0!</v>
      </c>
      <c r="J181" s="180">
        <f t="shared" si="93"/>
        <v>112.78195488721805</v>
      </c>
      <c r="K181" s="180">
        <f t="shared" si="94"/>
        <v>100</v>
      </c>
      <c r="L181" s="180">
        <f t="shared" si="95"/>
        <v>100</v>
      </c>
    </row>
    <row r="182" spans="1:12" ht="12" customHeight="1">
      <c r="A182" s="392" t="s">
        <v>244</v>
      </c>
      <c r="B182" s="392"/>
      <c r="C182" s="392"/>
      <c r="D182" s="272">
        <f t="shared" ref="D182" si="113">D183</f>
        <v>0</v>
      </c>
      <c r="E182" s="273">
        <v>135390</v>
      </c>
      <c r="F182" s="230">
        <f>F183</f>
        <v>51016</v>
      </c>
      <c r="G182" s="124">
        <f>G183</f>
        <v>51016</v>
      </c>
      <c r="H182" s="124">
        <f>H183</f>
        <v>51016</v>
      </c>
      <c r="I182" s="191" t="e">
        <f t="shared" si="83"/>
        <v>#DIV/0!</v>
      </c>
      <c r="J182" s="191">
        <f t="shared" si="93"/>
        <v>37.680774060122609</v>
      </c>
      <c r="K182" s="191">
        <f t="shared" si="94"/>
        <v>100</v>
      </c>
      <c r="L182" s="191">
        <f t="shared" si="95"/>
        <v>100</v>
      </c>
    </row>
    <row r="183" spans="1:12" ht="12" customHeight="1">
      <c r="A183" s="400" t="s">
        <v>156</v>
      </c>
      <c r="B183" s="400"/>
      <c r="C183" s="400"/>
      <c r="D183" s="274">
        <f t="shared" ref="D183" si="114">SUM(D187,D190)</f>
        <v>0</v>
      </c>
      <c r="E183" s="275">
        <v>135390</v>
      </c>
      <c r="F183" s="231">
        <f>SUM(F187,F190)</f>
        <v>51016</v>
      </c>
      <c r="G183" s="125">
        <f>SUM(G187,G190)</f>
        <v>51016</v>
      </c>
      <c r="H183" s="125">
        <f>SUM(H187,H190)</f>
        <v>51016</v>
      </c>
      <c r="I183" s="192" t="e">
        <f t="shared" si="83"/>
        <v>#DIV/0!</v>
      </c>
      <c r="J183" s="192">
        <f t="shared" si="93"/>
        <v>37.680774060122609</v>
      </c>
      <c r="K183" s="192">
        <f t="shared" si="94"/>
        <v>100</v>
      </c>
      <c r="L183" s="192">
        <f t="shared" si="95"/>
        <v>100</v>
      </c>
    </row>
    <row r="184" spans="1:12" ht="12" customHeight="1">
      <c r="A184" s="410" t="s">
        <v>57</v>
      </c>
      <c r="B184" s="410"/>
      <c r="C184" s="410"/>
      <c r="D184" s="276">
        <v>0</v>
      </c>
      <c r="E184" s="277">
        <v>0</v>
      </c>
      <c r="F184" s="232">
        <v>0</v>
      </c>
      <c r="G184" s="126">
        <v>0</v>
      </c>
      <c r="H184" s="126">
        <v>0</v>
      </c>
      <c r="I184" s="193" t="e">
        <f t="shared" si="83"/>
        <v>#DIV/0!</v>
      </c>
      <c r="J184" s="193" t="e">
        <f t="shared" si="93"/>
        <v>#DIV/0!</v>
      </c>
      <c r="K184" s="193" t="e">
        <f t="shared" si="94"/>
        <v>#DIV/0!</v>
      </c>
      <c r="L184" s="193" t="e">
        <f t="shared" si="95"/>
        <v>#DIV/0!</v>
      </c>
    </row>
    <row r="185" spans="1:12" ht="12" customHeight="1">
      <c r="A185" s="410" t="s">
        <v>70</v>
      </c>
      <c r="B185" s="410"/>
      <c r="C185" s="410"/>
      <c r="D185" s="276">
        <v>0</v>
      </c>
      <c r="E185" s="277">
        <v>125000</v>
      </c>
      <c r="F185" s="232">
        <v>45500</v>
      </c>
      <c r="G185" s="126">
        <v>45500</v>
      </c>
      <c r="H185" s="126">
        <v>50000</v>
      </c>
      <c r="I185" s="193" t="e">
        <f t="shared" si="83"/>
        <v>#DIV/0!</v>
      </c>
      <c r="J185" s="193">
        <f t="shared" si="93"/>
        <v>36.4</v>
      </c>
      <c r="K185" s="193">
        <f t="shared" si="94"/>
        <v>100</v>
      </c>
      <c r="L185" s="193">
        <f t="shared" si="95"/>
        <v>109.8901098901099</v>
      </c>
    </row>
    <row r="186" spans="1:12" ht="12" customHeight="1">
      <c r="A186" s="405" t="s">
        <v>78</v>
      </c>
      <c r="B186" s="405"/>
      <c r="C186" s="405"/>
      <c r="D186" s="276">
        <f t="shared" ref="D186" si="115">D183-D184-D185</f>
        <v>0</v>
      </c>
      <c r="E186" s="277">
        <v>10390</v>
      </c>
      <c r="F186" s="232">
        <f>F183-F184-F185</f>
        <v>5516</v>
      </c>
      <c r="G186" s="126">
        <f>G183-G184-G185</f>
        <v>5516</v>
      </c>
      <c r="H186" s="126">
        <f>H183-H184-H185</f>
        <v>1016</v>
      </c>
      <c r="I186" s="193" t="e">
        <f t="shared" si="83"/>
        <v>#DIV/0!</v>
      </c>
      <c r="J186" s="193">
        <f t="shared" si="93"/>
        <v>53.08950914340712</v>
      </c>
      <c r="K186" s="193">
        <f t="shared" si="94"/>
        <v>100</v>
      </c>
      <c r="L186" s="193">
        <f t="shared" si="95"/>
        <v>18.419144307469182</v>
      </c>
    </row>
    <row r="187" spans="1:12" ht="12" customHeight="1">
      <c r="A187" s="50"/>
      <c r="B187" s="35">
        <v>3</v>
      </c>
      <c r="C187" s="36" t="s">
        <v>58</v>
      </c>
      <c r="D187" s="268">
        <f t="shared" ref="D187:D188" si="116">D188</f>
        <v>0</v>
      </c>
      <c r="E187" s="269">
        <v>1330</v>
      </c>
      <c r="F187" s="228">
        <f t="shared" ref="F187:H188" si="117">F188</f>
        <v>1400</v>
      </c>
      <c r="G187" s="111">
        <f t="shared" si="117"/>
        <v>1400</v>
      </c>
      <c r="H187" s="111">
        <f t="shared" si="117"/>
        <v>1400</v>
      </c>
      <c r="I187" s="180" t="e">
        <f t="shared" si="83"/>
        <v>#DIV/0!</v>
      </c>
      <c r="J187" s="180">
        <f t="shared" si="93"/>
        <v>105.26315789473684</v>
      </c>
      <c r="K187" s="180">
        <f t="shared" si="94"/>
        <v>100</v>
      </c>
      <c r="L187" s="180">
        <f t="shared" si="95"/>
        <v>100</v>
      </c>
    </row>
    <row r="188" spans="1:12" ht="12" customHeight="1">
      <c r="A188" s="50"/>
      <c r="B188" s="35">
        <v>32</v>
      </c>
      <c r="C188" s="36" t="s">
        <v>59</v>
      </c>
      <c r="D188" s="268">
        <f t="shared" si="116"/>
        <v>0</v>
      </c>
      <c r="E188" s="269">
        <v>1330</v>
      </c>
      <c r="F188" s="228">
        <f t="shared" si="117"/>
        <v>1400</v>
      </c>
      <c r="G188" s="111">
        <f t="shared" si="117"/>
        <v>1400</v>
      </c>
      <c r="H188" s="111">
        <f t="shared" si="117"/>
        <v>1400</v>
      </c>
      <c r="I188" s="180" t="e">
        <f t="shared" si="83"/>
        <v>#DIV/0!</v>
      </c>
      <c r="J188" s="180">
        <f t="shared" si="93"/>
        <v>105.26315789473684</v>
      </c>
      <c r="K188" s="180">
        <f t="shared" si="94"/>
        <v>100</v>
      </c>
      <c r="L188" s="180">
        <f t="shared" si="95"/>
        <v>100</v>
      </c>
    </row>
    <row r="189" spans="1:12" ht="12" customHeight="1">
      <c r="A189" s="50"/>
      <c r="B189" s="37">
        <v>323</v>
      </c>
      <c r="C189" s="39" t="s">
        <v>245</v>
      </c>
      <c r="D189" s="97">
        <v>0</v>
      </c>
      <c r="E189" s="97">
        <v>1330</v>
      </c>
      <c r="F189" s="239">
        <v>1400</v>
      </c>
      <c r="G189" s="117">
        <f>F189</f>
        <v>1400</v>
      </c>
      <c r="H189" s="117">
        <f>G189</f>
        <v>1400</v>
      </c>
      <c r="I189" s="180" t="e">
        <f t="shared" si="83"/>
        <v>#DIV/0!</v>
      </c>
      <c r="J189" s="180">
        <f t="shared" si="93"/>
        <v>105.26315789473684</v>
      </c>
      <c r="K189" s="180">
        <f t="shared" si="94"/>
        <v>100</v>
      </c>
      <c r="L189" s="180">
        <f t="shared" si="95"/>
        <v>100</v>
      </c>
    </row>
    <row r="190" spans="1:12" ht="12" customHeight="1">
      <c r="A190" s="26"/>
      <c r="B190" s="51">
        <v>4</v>
      </c>
      <c r="C190" s="36" t="s">
        <v>74</v>
      </c>
      <c r="D190" s="283">
        <f t="shared" ref="D190" si="118">D191</f>
        <v>0</v>
      </c>
      <c r="E190" s="284">
        <v>134060</v>
      </c>
      <c r="F190" s="238">
        <f>F191</f>
        <v>49616</v>
      </c>
      <c r="G190" s="119">
        <f>G191</f>
        <v>49616</v>
      </c>
      <c r="H190" s="119">
        <f>H191</f>
        <v>49616</v>
      </c>
      <c r="I190" s="180" t="e">
        <f t="shared" si="83"/>
        <v>#DIV/0!</v>
      </c>
      <c r="J190" s="180">
        <f t="shared" si="93"/>
        <v>37.010293898254517</v>
      </c>
      <c r="K190" s="180">
        <f t="shared" si="94"/>
        <v>100</v>
      </c>
      <c r="L190" s="180">
        <f t="shared" si="95"/>
        <v>100</v>
      </c>
    </row>
    <row r="191" spans="1:12" ht="12" customHeight="1">
      <c r="A191" s="26"/>
      <c r="B191" s="51">
        <v>42</v>
      </c>
      <c r="C191" s="36" t="s">
        <v>186</v>
      </c>
      <c r="D191" s="283">
        <f t="shared" ref="D191" si="119">SUM(D192,D193)</f>
        <v>0</v>
      </c>
      <c r="E191" s="284">
        <v>134060</v>
      </c>
      <c r="F191" s="238">
        <f>SUM(F192,F193)</f>
        <v>49616</v>
      </c>
      <c r="G191" s="119">
        <f>SUM(G192,G193)</f>
        <v>49616</v>
      </c>
      <c r="H191" s="119">
        <f>SUM(H192,H193)</f>
        <v>49616</v>
      </c>
      <c r="I191" s="180" t="e">
        <f t="shared" si="83"/>
        <v>#DIV/0!</v>
      </c>
      <c r="J191" s="180">
        <f t="shared" si="93"/>
        <v>37.010293898254517</v>
      </c>
      <c r="K191" s="180">
        <f t="shared" si="94"/>
        <v>100</v>
      </c>
      <c r="L191" s="180">
        <f t="shared" si="95"/>
        <v>100</v>
      </c>
    </row>
    <row r="192" spans="1:12" ht="12.75" customHeight="1">
      <c r="A192" s="26"/>
      <c r="B192" s="52">
        <v>421</v>
      </c>
      <c r="C192" s="39" t="s">
        <v>39</v>
      </c>
      <c r="D192" s="97">
        <v>0</v>
      </c>
      <c r="E192" s="97">
        <v>132730</v>
      </c>
      <c r="F192" s="239">
        <v>48116</v>
      </c>
      <c r="G192" s="117">
        <f>F192</f>
        <v>48116</v>
      </c>
      <c r="H192" s="117">
        <f>G192</f>
        <v>48116</v>
      </c>
      <c r="I192" s="180" t="e">
        <f t="shared" si="83"/>
        <v>#DIV/0!</v>
      </c>
      <c r="J192" s="180">
        <f t="shared" si="93"/>
        <v>36.251035937617722</v>
      </c>
      <c r="K192" s="180">
        <f t="shared" si="94"/>
        <v>100</v>
      </c>
      <c r="L192" s="180">
        <f t="shared" si="95"/>
        <v>100</v>
      </c>
    </row>
    <row r="193" spans="1:12" ht="12" customHeight="1">
      <c r="A193" s="26"/>
      <c r="B193" s="45">
        <v>426</v>
      </c>
      <c r="C193" s="39" t="s">
        <v>246</v>
      </c>
      <c r="D193" s="97">
        <v>0</v>
      </c>
      <c r="E193" s="97">
        <v>1330</v>
      </c>
      <c r="F193" s="239">
        <v>1500</v>
      </c>
      <c r="G193" s="117">
        <f>F193</f>
        <v>1500</v>
      </c>
      <c r="H193" s="117">
        <f>G193</f>
        <v>1500</v>
      </c>
      <c r="I193" s="180" t="e">
        <f t="shared" si="83"/>
        <v>#DIV/0!</v>
      </c>
      <c r="J193" s="180">
        <f t="shared" si="93"/>
        <v>112.78195488721805</v>
      </c>
      <c r="K193" s="180">
        <f t="shared" si="94"/>
        <v>100</v>
      </c>
      <c r="L193" s="180">
        <f t="shared" si="95"/>
        <v>100</v>
      </c>
    </row>
    <row r="194" spans="1:12" ht="12" customHeight="1">
      <c r="A194" s="407" t="s">
        <v>242</v>
      </c>
      <c r="B194" s="407"/>
      <c r="C194" s="407"/>
      <c r="D194" s="270">
        <f t="shared" ref="D194" si="120">SUM(D195)</f>
        <v>3282.93</v>
      </c>
      <c r="E194" s="271">
        <v>82300</v>
      </c>
      <c r="F194" s="229">
        <f>SUM(F195)</f>
        <v>97500</v>
      </c>
      <c r="G194" s="112">
        <f>SUM(G195)</f>
        <v>97500</v>
      </c>
      <c r="H194" s="112">
        <f>SUM(H195)</f>
        <v>85977.85</v>
      </c>
      <c r="I194" s="181">
        <f t="shared" si="83"/>
        <v>2506.9069398372799</v>
      </c>
      <c r="J194" s="181">
        <f t="shared" si="93"/>
        <v>118.46901579586877</v>
      </c>
      <c r="K194" s="181">
        <f t="shared" si="94"/>
        <v>100</v>
      </c>
      <c r="L194" s="181">
        <f t="shared" si="95"/>
        <v>88.182410256410265</v>
      </c>
    </row>
    <row r="195" spans="1:12" ht="12" customHeight="1">
      <c r="A195" s="392" t="s">
        <v>243</v>
      </c>
      <c r="B195" s="392"/>
      <c r="C195" s="392"/>
      <c r="D195" s="296">
        <f t="shared" ref="D195" si="121">D196</f>
        <v>3282.93</v>
      </c>
      <c r="E195" s="297">
        <v>82300</v>
      </c>
      <c r="F195" s="245">
        <f>F196</f>
        <v>97500</v>
      </c>
      <c r="G195" s="127">
        <f>G196</f>
        <v>97500</v>
      </c>
      <c r="H195" s="127">
        <f>H196</f>
        <v>85977.85</v>
      </c>
      <c r="I195" s="182">
        <f t="shared" si="83"/>
        <v>2506.9069398372799</v>
      </c>
      <c r="J195" s="182">
        <f t="shared" si="93"/>
        <v>118.46901579586877</v>
      </c>
      <c r="K195" s="182">
        <f t="shared" si="94"/>
        <v>100</v>
      </c>
      <c r="L195" s="182">
        <f t="shared" si="95"/>
        <v>88.182410256410265</v>
      </c>
    </row>
    <row r="196" spans="1:12" ht="12" customHeight="1">
      <c r="A196" s="400" t="s">
        <v>156</v>
      </c>
      <c r="B196" s="400"/>
      <c r="C196" s="400"/>
      <c r="D196" s="274">
        <f t="shared" ref="D196" si="122">D199</f>
        <v>3282.93</v>
      </c>
      <c r="E196" s="275">
        <v>82300</v>
      </c>
      <c r="F196" s="231">
        <f>F199</f>
        <v>97500</v>
      </c>
      <c r="G196" s="114">
        <f>G199</f>
        <v>97500</v>
      </c>
      <c r="H196" s="114">
        <f>H199</f>
        <v>85977.85</v>
      </c>
      <c r="I196" s="183">
        <f t="shared" si="83"/>
        <v>2506.9069398372799</v>
      </c>
      <c r="J196" s="183">
        <f t="shared" si="93"/>
        <v>118.46901579586877</v>
      </c>
      <c r="K196" s="183">
        <f t="shared" si="94"/>
        <v>100</v>
      </c>
      <c r="L196" s="183">
        <f t="shared" si="95"/>
        <v>88.182410256410265</v>
      </c>
    </row>
    <row r="197" spans="1:12" ht="12" customHeight="1">
      <c r="A197" s="410" t="s">
        <v>70</v>
      </c>
      <c r="B197" s="410"/>
      <c r="C197" s="410"/>
      <c r="D197" s="276">
        <v>0</v>
      </c>
      <c r="E197" s="277">
        <v>80000</v>
      </c>
      <c r="F197" s="232">
        <v>80000</v>
      </c>
      <c r="G197" s="115">
        <v>80000</v>
      </c>
      <c r="H197" s="115">
        <v>80000</v>
      </c>
      <c r="I197" s="184" t="e">
        <f t="shared" si="83"/>
        <v>#DIV/0!</v>
      </c>
      <c r="J197" s="184">
        <f t="shared" si="93"/>
        <v>100</v>
      </c>
      <c r="K197" s="184">
        <f t="shared" si="94"/>
        <v>100</v>
      </c>
      <c r="L197" s="184">
        <f t="shared" si="95"/>
        <v>100</v>
      </c>
    </row>
    <row r="198" spans="1:12" ht="12" customHeight="1">
      <c r="A198" s="405" t="s">
        <v>78</v>
      </c>
      <c r="B198" s="405"/>
      <c r="C198" s="405"/>
      <c r="D198" s="276">
        <f t="shared" ref="D198" si="123">SUM(D196-D197)</f>
        <v>3282.93</v>
      </c>
      <c r="E198" s="277">
        <v>2300</v>
      </c>
      <c r="F198" s="232">
        <f>SUM(F196-F197)</f>
        <v>17500</v>
      </c>
      <c r="G198" s="115">
        <f>SUM(G196-G197)</f>
        <v>17500</v>
      </c>
      <c r="H198" s="115">
        <f>SUM(H196-H197)</f>
        <v>5977.8500000000058</v>
      </c>
      <c r="I198" s="184">
        <f t="shared" si="83"/>
        <v>70.059367698976232</v>
      </c>
      <c r="J198" s="184">
        <f t="shared" si="93"/>
        <v>760.86956521739125</v>
      </c>
      <c r="K198" s="184">
        <f t="shared" si="94"/>
        <v>100</v>
      </c>
      <c r="L198" s="184">
        <f t="shared" si="95"/>
        <v>34.159142857142889</v>
      </c>
    </row>
    <row r="199" spans="1:12" ht="12" customHeight="1">
      <c r="A199" s="26"/>
      <c r="B199" s="35">
        <v>4</v>
      </c>
      <c r="C199" s="36" t="s">
        <v>81</v>
      </c>
      <c r="D199" s="283">
        <f t="shared" ref="D199" si="124">D200</f>
        <v>3282.93</v>
      </c>
      <c r="E199" s="284">
        <v>82300</v>
      </c>
      <c r="F199" s="238">
        <f>F200</f>
        <v>97500</v>
      </c>
      <c r="G199" s="119">
        <f>G200</f>
        <v>97500</v>
      </c>
      <c r="H199" s="119">
        <f>H200</f>
        <v>85977.85</v>
      </c>
      <c r="I199" s="180">
        <f t="shared" si="83"/>
        <v>2506.9069398372799</v>
      </c>
      <c r="J199" s="180">
        <f t="shared" si="93"/>
        <v>118.46901579586877</v>
      </c>
      <c r="K199" s="180">
        <f t="shared" si="94"/>
        <v>100</v>
      </c>
      <c r="L199" s="180">
        <f t="shared" si="95"/>
        <v>88.182410256410265</v>
      </c>
    </row>
    <row r="200" spans="1:12" ht="12" customHeight="1">
      <c r="A200" s="26"/>
      <c r="B200" s="35">
        <v>42</v>
      </c>
      <c r="C200" s="36" t="s">
        <v>186</v>
      </c>
      <c r="D200" s="278">
        <f t="shared" ref="D200" si="125">SUM(D201:D201)</f>
        <v>3282.93</v>
      </c>
      <c r="E200" s="279">
        <v>82300</v>
      </c>
      <c r="F200" s="233">
        <f>SUM(F201:F201)</f>
        <v>97500</v>
      </c>
      <c r="G200" s="116">
        <f>SUM(G201:G201)</f>
        <v>97500</v>
      </c>
      <c r="H200" s="116">
        <f>SUM(H201:H201)</f>
        <v>85977.85</v>
      </c>
      <c r="I200" s="180">
        <f t="shared" ref="I200:I263" si="126">E200/D200*100</f>
        <v>2506.9069398372799</v>
      </c>
      <c r="J200" s="180">
        <f t="shared" si="93"/>
        <v>118.46901579586877</v>
      </c>
      <c r="K200" s="180">
        <f t="shared" si="94"/>
        <v>100</v>
      </c>
      <c r="L200" s="180">
        <f t="shared" si="95"/>
        <v>88.182410256410265</v>
      </c>
    </row>
    <row r="201" spans="1:12" ht="12" customHeight="1">
      <c r="A201" s="26"/>
      <c r="B201" s="37">
        <v>421</v>
      </c>
      <c r="C201" s="39" t="s">
        <v>39</v>
      </c>
      <c r="D201" s="97">
        <v>3282.93</v>
      </c>
      <c r="E201" s="97">
        <v>82300</v>
      </c>
      <c r="F201" s="239">
        <v>97500</v>
      </c>
      <c r="G201" s="117">
        <f>F201</f>
        <v>97500</v>
      </c>
      <c r="H201" s="117">
        <v>85977.85</v>
      </c>
      <c r="I201" s="180">
        <f t="shared" si="126"/>
        <v>2506.9069398372799</v>
      </c>
      <c r="J201" s="180">
        <f t="shared" si="93"/>
        <v>118.46901579586877</v>
      </c>
      <c r="K201" s="180">
        <f t="shared" si="94"/>
        <v>100</v>
      </c>
      <c r="L201" s="180">
        <f t="shared" si="95"/>
        <v>88.182410256410265</v>
      </c>
    </row>
    <row r="202" spans="1:12" ht="12" customHeight="1">
      <c r="A202" s="407" t="s">
        <v>237</v>
      </c>
      <c r="B202" s="407"/>
      <c r="C202" s="407"/>
      <c r="D202" s="298">
        <f t="shared" ref="D202:D203" si="127">D203</f>
        <v>31720.75</v>
      </c>
      <c r="E202" s="271">
        <v>0</v>
      </c>
      <c r="F202" s="246">
        <f t="shared" ref="F202:H203" si="128">F203</f>
        <v>0</v>
      </c>
      <c r="G202" s="128">
        <f t="shared" si="128"/>
        <v>0</v>
      </c>
      <c r="H202" s="128">
        <f t="shared" si="128"/>
        <v>0</v>
      </c>
      <c r="I202" s="181">
        <f t="shared" si="126"/>
        <v>0</v>
      </c>
      <c r="J202" s="181" t="e">
        <f t="shared" si="93"/>
        <v>#DIV/0!</v>
      </c>
      <c r="K202" s="181" t="e">
        <f t="shared" si="94"/>
        <v>#DIV/0!</v>
      </c>
      <c r="L202" s="181" t="e">
        <f t="shared" si="95"/>
        <v>#DIV/0!</v>
      </c>
    </row>
    <row r="203" spans="1:12" ht="12" customHeight="1">
      <c r="A203" s="392" t="s">
        <v>238</v>
      </c>
      <c r="B203" s="392"/>
      <c r="C203" s="392"/>
      <c r="D203" s="272">
        <f t="shared" si="127"/>
        <v>31720.75</v>
      </c>
      <c r="E203" s="273">
        <v>0</v>
      </c>
      <c r="F203" s="230">
        <f t="shared" si="128"/>
        <v>0</v>
      </c>
      <c r="G203" s="113">
        <f t="shared" si="128"/>
        <v>0</v>
      </c>
      <c r="H203" s="113">
        <f t="shared" si="128"/>
        <v>0</v>
      </c>
      <c r="I203" s="182">
        <f t="shared" si="126"/>
        <v>0</v>
      </c>
      <c r="J203" s="182" t="e">
        <f t="shared" si="93"/>
        <v>#DIV/0!</v>
      </c>
      <c r="K203" s="182" t="e">
        <f t="shared" si="94"/>
        <v>#DIV/0!</v>
      </c>
      <c r="L203" s="182" t="e">
        <f t="shared" si="95"/>
        <v>#DIV/0!</v>
      </c>
    </row>
    <row r="204" spans="1:12" ht="12" customHeight="1">
      <c r="A204" s="416" t="s">
        <v>239</v>
      </c>
      <c r="B204" s="416"/>
      <c r="C204" s="416"/>
      <c r="D204" s="274">
        <f t="shared" ref="D204" si="129">SUM(D207+D210)</f>
        <v>31720.75</v>
      </c>
      <c r="E204" s="275">
        <v>0</v>
      </c>
      <c r="F204" s="231">
        <f>SUM(F207+F210)</f>
        <v>0</v>
      </c>
      <c r="G204" s="114">
        <f>SUM(G207+G210)</f>
        <v>0</v>
      </c>
      <c r="H204" s="114">
        <f>SUM(H207+H210)</f>
        <v>0</v>
      </c>
      <c r="I204" s="183">
        <f t="shared" si="126"/>
        <v>0</v>
      </c>
      <c r="J204" s="183" t="e">
        <f t="shared" si="93"/>
        <v>#DIV/0!</v>
      </c>
      <c r="K204" s="183" t="e">
        <f t="shared" si="94"/>
        <v>#DIV/0!</v>
      </c>
      <c r="L204" s="183" t="e">
        <f t="shared" si="95"/>
        <v>#DIV/0!</v>
      </c>
    </row>
    <row r="205" spans="1:12" ht="12" customHeight="1">
      <c r="A205" s="410" t="s">
        <v>57</v>
      </c>
      <c r="B205" s="410"/>
      <c r="C205" s="410"/>
      <c r="D205" s="276">
        <f t="shared" ref="D205" si="130">SUM(D210,D207)</f>
        <v>31720.75</v>
      </c>
      <c r="E205" s="277">
        <v>0</v>
      </c>
      <c r="F205" s="232">
        <f>SUM(F210,F207)</f>
        <v>0</v>
      </c>
      <c r="G205" s="115">
        <f>SUM(G210,G207)</f>
        <v>0</v>
      </c>
      <c r="H205" s="115">
        <f>SUM(H210,H207)</f>
        <v>0</v>
      </c>
      <c r="I205" s="184">
        <f t="shared" si="126"/>
        <v>0</v>
      </c>
      <c r="J205" s="184" t="e">
        <f t="shared" si="93"/>
        <v>#DIV/0!</v>
      </c>
      <c r="K205" s="184" t="e">
        <f t="shared" si="94"/>
        <v>#DIV/0!</v>
      </c>
      <c r="L205" s="184" t="e">
        <f t="shared" si="95"/>
        <v>#DIV/0!</v>
      </c>
    </row>
    <row r="206" spans="1:12" ht="12" customHeight="1">
      <c r="A206" s="410" t="s">
        <v>240</v>
      </c>
      <c r="B206" s="410"/>
      <c r="C206" s="410"/>
      <c r="D206" s="276">
        <v>-2</v>
      </c>
      <c r="E206" s="277">
        <v>0</v>
      </c>
      <c r="F206" s="232">
        <v>0</v>
      </c>
      <c r="G206" s="115">
        <v>1</v>
      </c>
      <c r="H206" s="115">
        <v>2</v>
      </c>
      <c r="I206" s="184">
        <f t="shared" si="126"/>
        <v>0</v>
      </c>
      <c r="J206" s="184" t="e">
        <f t="shared" si="93"/>
        <v>#DIV/0!</v>
      </c>
      <c r="K206" s="184" t="e">
        <f t="shared" si="94"/>
        <v>#DIV/0!</v>
      </c>
      <c r="L206" s="184">
        <f t="shared" si="95"/>
        <v>200</v>
      </c>
    </row>
    <row r="207" spans="1:12" ht="12" customHeight="1">
      <c r="A207" s="26"/>
      <c r="B207" s="35">
        <v>4</v>
      </c>
      <c r="C207" s="36" t="s">
        <v>206</v>
      </c>
      <c r="D207" s="283">
        <f t="shared" ref="D207" si="131">D208</f>
        <v>31720.75</v>
      </c>
      <c r="E207" s="284">
        <v>0</v>
      </c>
      <c r="F207" s="238">
        <f>F208</f>
        <v>0</v>
      </c>
      <c r="G207" s="119">
        <f>G208</f>
        <v>0</v>
      </c>
      <c r="H207" s="119">
        <f>H208</f>
        <v>0</v>
      </c>
      <c r="I207" s="180">
        <f t="shared" si="126"/>
        <v>0</v>
      </c>
      <c r="J207" s="180" t="e">
        <f t="shared" si="93"/>
        <v>#DIV/0!</v>
      </c>
      <c r="K207" s="180" t="e">
        <f t="shared" si="94"/>
        <v>#DIV/0!</v>
      </c>
      <c r="L207" s="180" t="e">
        <f t="shared" si="95"/>
        <v>#DIV/0!</v>
      </c>
    </row>
    <row r="208" spans="1:12" ht="12" customHeight="1">
      <c r="A208" s="26"/>
      <c r="B208" s="35">
        <v>42</v>
      </c>
      <c r="C208" s="36" t="s">
        <v>186</v>
      </c>
      <c r="D208" s="278">
        <f t="shared" ref="D208" si="132">SUM(D209:D209)</f>
        <v>31720.75</v>
      </c>
      <c r="E208" s="279">
        <v>0</v>
      </c>
      <c r="F208" s="233">
        <f>SUM(F209:F209)</f>
        <v>0</v>
      </c>
      <c r="G208" s="116">
        <f>SUM(G209:G209)</f>
        <v>0</v>
      </c>
      <c r="H208" s="116">
        <f>SUM(H209:H209)</f>
        <v>0</v>
      </c>
      <c r="I208" s="180">
        <f t="shared" si="126"/>
        <v>0</v>
      </c>
      <c r="J208" s="180" t="e">
        <f t="shared" si="93"/>
        <v>#DIV/0!</v>
      </c>
      <c r="K208" s="180" t="e">
        <f t="shared" si="94"/>
        <v>#DIV/0!</v>
      </c>
      <c r="L208" s="180" t="e">
        <f t="shared" si="95"/>
        <v>#DIV/0!</v>
      </c>
    </row>
    <row r="209" spans="1:12" ht="12" customHeight="1">
      <c r="A209" s="26"/>
      <c r="B209" s="37">
        <v>422</v>
      </c>
      <c r="C209" s="39" t="s">
        <v>241</v>
      </c>
      <c r="D209" s="97">
        <v>31720.75</v>
      </c>
      <c r="E209" s="97">
        <v>0</v>
      </c>
      <c r="F209" s="239">
        <v>0</v>
      </c>
      <c r="G209" s="117">
        <f>F209</f>
        <v>0</v>
      </c>
      <c r="H209" s="117">
        <f>G209</f>
        <v>0</v>
      </c>
      <c r="I209" s="180">
        <f t="shared" si="126"/>
        <v>0</v>
      </c>
      <c r="J209" s="180" t="e">
        <f t="shared" si="93"/>
        <v>#DIV/0!</v>
      </c>
      <c r="K209" s="180" t="e">
        <f t="shared" si="94"/>
        <v>#DIV/0!</v>
      </c>
      <c r="L209" s="180" t="e">
        <f t="shared" si="95"/>
        <v>#DIV/0!</v>
      </c>
    </row>
    <row r="210" spans="1:12" ht="12" customHeight="1">
      <c r="A210" s="26"/>
      <c r="B210" s="51">
        <v>3</v>
      </c>
      <c r="C210" s="36" t="s">
        <v>58</v>
      </c>
      <c r="D210" s="299">
        <f t="shared" ref="D210" si="133">SUM(D211,D213)</f>
        <v>0</v>
      </c>
      <c r="E210" s="284">
        <v>0</v>
      </c>
      <c r="F210" s="247">
        <f>SUM(F211,F213)</f>
        <v>0</v>
      </c>
      <c r="G210" s="129">
        <f>SUM(G211,G213)</f>
        <v>0</v>
      </c>
      <c r="H210" s="129">
        <f>SUM(H211,H213)</f>
        <v>0</v>
      </c>
      <c r="I210" s="188" t="e">
        <f t="shared" si="126"/>
        <v>#DIV/0!</v>
      </c>
      <c r="J210" s="188" t="e">
        <f t="shared" si="93"/>
        <v>#DIV/0!</v>
      </c>
      <c r="K210" s="188" t="e">
        <f t="shared" si="94"/>
        <v>#DIV/0!</v>
      </c>
      <c r="L210" s="188" t="e">
        <f t="shared" si="95"/>
        <v>#DIV/0!</v>
      </c>
    </row>
    <row r="211" spans="1:12" ht="12" customHeight="1">
      <c r="A211" s="26"/>
      <c r="B211" s="51">
        <v>36</v>
      </c>
      <c r="C211" s="36" t="s">
        <v>91</v>
      </c>
      <c r="D211" s="278">
        <f t="shared" ref="D211" si="134">SUM(D212:D212)</f>
        <v>0</v>
      </c>
      <c r="E211" s="279">
        <v>0</v>
      </c>
      <c r="F211" s="233">
        <f>SUM(F212:F212)</f>
        <v>0</v>
      </c>
      <c r="G211" s="116">
        <f>SUM(G212:G212)</f>
        <v>0</v>
      </c>
      <c r="H211" s="116">
        <f>SUM(H212:H212)</f>
        <v>0</v>
      </c>
      <c r="I211" s="180" t="e">
        <f t="shared" si="126"/>
        <v>#DIV/0!</v>
      </c>
      <c r="J211" s="180" t="e">
        <f t="shared" si="93"/>
        <v>#DIV/0!</v>
      </c>
      <c r="K211" s="180" t="e">
        <f t="shared" si="94"/>
        <v>#DIV/0!</v>
      </c>
      <c r="L211" s="180" t="e">
        <f t="shared" si="95"/>
        <v>#DIV/0!</v>
      </c>
    </row>
    <row r="212" spans="1:12" ht="12" customHeight="1">
      <c r="A212" s="26"/>
      <c r="B212" s="45">
        <v>363</v>
      </c>
      <c r="C212" s="53" t="s">
        <v>82</v>
      </c>
      <c r="D212" s="97">
        <v>0</v>
      </c>
      <c r="E212" s="97">
        <v>0</v>
      </c>
      <c r="F212" s="239">
        <v>0</v>
      </c>
      <c r="G212" s="117">
        <f>F212</f>
        <v>0</v>
      </c>
      <c r="H212" s="117">
        <f>G212</f>
        <v>0</v>
      </c>
      <c r="I212" s="180" t="e">
        <f t="shared" si="126"/>
        <v>#DIV/0!</v>
      </c>
      <c r="J212" s="180" t="e">
        <f t="shared" si="93"/>
        <v>#DIV/0!</v>
      </c>
      <c r="K212" s="180" t="e">
        <f t="shared" si="94"/>
        <v>#DIV/0!</v>
      </c>
      <c r="L212" s="180" t="e">
        <f t="shared" si="95"/>
        <v>#DIV/0!</v>
      </c>
    </row>
    <row r="213" spans="1:12" ht="12" customHeight="1">
      <c r="A213" s="26"/>
      <c r="B213" s="51">
        <v>38</v>
      </c>
      <c r="C213" s="54" t="s">
        <v>83</v>
      </c>
      <c r="D213" s="278">
        <f t="shared" ref="D213" si="135">SUM(D214:D214)</f>
        <v>0</v>
      </c>
      <c r="E213" s="279">
        <v>0</v>
      </c>
      <c r="F213" s="233">
        <f>SUM(F214:F214)</f>
        <v>0</v>
      </c>
      <c r="G213" s="116">
        <f>SUM(G214:G214)</f>
        <v>0</v>
      </c>
      <c r="H213" s="116">
        <f>SUM(H214:H214)</f>
        <v>0</v>
      </c>
      <c r="I213" s="180" t="e">
        <f t="shared" si="126"/>
        <v>#DIV/0!</v>
      </c>
      <c r="J213" s="180" t="e">
        <f t="shared" si="93"/>
        <v>#DIV/0!</v>
      </c>
      <c r="K213" s="180" t="e">
        <f t="shared" si="94"/>
        <v>#DIV/0!</v>
      </c>
      <c r="L213" s="180" t="e">
        <f t="shared" si="95"/>
        <v>#DIV/0!</v>
      </c>
    </row>
    <row r="214" spans="1:12" ht="12" customHeight="1">
      <c r="A214" s="26"/>
      <c r="B214" s="45">
        <v>386</v>
      </c>
      <c r="C214" s="53" t="s">
        <v>35</v>
      </c>
      <c r="D214" s="97">
        <v>0</v>
      </c>
      <c r="E214" s="97">
        <v>0</v>
      </c>
      <c r="F214" s="239">
        <v>0</v>
      </c>
      <c r="G214" s="117">
        <f>F214</f>
        <v>0</v>
      </c>
      <c r="H214" s="117">
        <f>G214</f>
        <v>0</v>
      </c>
      <c r="I214" s="180" t="e">
        <f t="shared" si="126"/>
        <v>#DIV/0!</v>
      </c>
      <c r="J214" s="180" t="e">
        <f t="shared" si="93"/>
        <v>#DIV/0!</v>
      </c>
      <c r="K214" s="180" t="e">
        <f t="shared" si="94"/>
        <v>#DIV/0!</v>
      </c>
      <c r="L214" s="180" t="e">
        <f t="shared" si="95"/>
        <v>#DIV/0!</v>
      </c>
    </row>
    <row r="215" spans="1:12" ht="12" customHeight="1">
      <c r="A215" s="406" t="s">
        <v>84</v>
      </c>
      <c r="B215" s="406"/>
      <c r="C215" s="406"/>
      <c r="D215" s="300">
        <f t="shared" ref="D215" si="136">SUM(D216,D227)</f>
        <v>57674.57</v>
      </c>
      <c r="E215" s="301">
        <v>114830</v>
      </c>
      <c r="F215" s="248">
        <f>SUM(F216,F227)</f>
        <v>128367</v>
      </c>
      <c r="G215" s="130">
        <f>SUM(G216,G227)</f>
        <v>128367</v>
      </c>
      <c r="H215" s="130">
        <f>SUM(H216,H227)</f>
        <v>128367</v>
      </c>
      <c r="I215" s="180">
        <f t="shared" si="126"/>
        <v>199.09988058861992</v>
      </c>
      <c r="J215" s="180">
        <f t="shared" ref="J215:J278" si="137">F215/E215*100</f>
        <v>111.7887311678133</v>
      </c>
      <c r="K215" s="180">
        <f t="shared" ref="K215:K278" si="138">G215/F215*100</f>
        <v>100</v>
      </c>
      <c r="L215" s="180">
        <f t="shared" ref="L215:L278" si="139">H215/G215*100</f>
        <v>100</v>
      </c>
    </row>
    <row r="216" spans="1:12" ht="12" customHeight="1">
      <c r="A216" s="407" t="s">
        <v>235</v>
      </c>
      <c r="B216" s="407"/>
      <c r="C216" s="407"/>
      <c r="D216" s="270">
        <f t="shared" ref="D216:D217" si="140">D217</f>
        <v>1500</v>
      </c>
      <c r="E216" s="271">
        <v>9300</v>
      </c>
      <c r="F216" s="229">
        <f t="shared" ref="F216:H217" si="141">F217</f>
        <v>9500</v>
      </c>
      <c r="G216" s="112">
        <f t="shared" si="141"/>
        <v>9500</v>
      </c>
      <c r="H216" s="112">
        <f t="shared" si="141"/>
        <v>9500</v>
      </c>
      <c r="I216" s="181">
        <f t="shared" si="126"/>
        <v>620</v>
      </c>
      <c r="J216" s="181">
        <f t="shared" si="137"/>
        <v>102.15053763440861</v>
      </c>
      <c r="K216" s="181">
        <f t="shared" si="138"/>
        <v>100</v>
      </c>
      <c r="L216" s="181">
        <f t="shared" si="139"/>
        <v>100</v>
      </c>
    </row>
    <row r="217" spans="1:12" ht="12" customHeight="1">
      <c r="A217" s="392" t="s">
        <v>236</v>
      </c>
      <c r="B217" s="392"/>
      <c r="C217" s="392"/>
      <c r="D217" s="296">
        <f t="shared" si="140"/>
        <v>1500</v>
      </c>
      <c r="E217" s="297">
        <v>9300</v>
      </c>
      <c r="F217" s="245">
        <f t="shared" si="141"/>
        <v>9500</v>
      </c>
      <c r="G217" s="127">
        <f t="shared" si="141"/>
        <v>9500</v>
      </c>
      <c r="H217" s="127">
        <f t="shared" si="141"/>
        <v>9500</v>
      </c>
      <c r="I217" s="182">
        <f t="shared" si="126"/>
        <v>620</v>
      </c>
      <c r="J217" s="182">
        <f t="shared" si="137"/>
        <v>102.15053763440861</v>
      </c>
      <c r="K217" s="182">
        <f t="shared" si="138"/>
        <v>100</v>
      </c>
      <c r="L217" s="182">
        <f t="shared" si="139"/>
        <v>100</v>
      </c>
    </row>
    <row r="218" spans="1:12" ht="12" customHeight="1">
      <c r="A218" s="400" t="s">
        <v>156</v>
      </c>
      <c r="B218" s="400"/>
      <c r="C218" s="400"/>
      <c r="D218" s="274">
        <f t="shared" ref="D218" si="142">SUM(D221)</f>
        <v>1500</v>
      </c>
      <c r="E218" s="275">
        <v>9300</v>
      </c>
      <c r="F218" s="231">
        <f>SUM(F221)</f>
        <v>9500</v>
      </c>
      <c r="G218" s="114">
        <f>SUM(G221)</f>
        <v>9500</v>
      </c>
      <c r="H218" s="114">
        <f>SUM(H221)</f>
        <v>9500</v>
      </c>
      <c r="I218" s="183">
        <f t="shared" si="126"/>
        <v>620</v>
      </c>
      <c r="J218" s="183">
        <f t="shared" si="137"/>
        <v>102.15053763440861</v>
      </c>
      <c r="K218" s="183">
        <f t="shared" si="138"/>
        <v>100</v>
      </c>
      <c r="L218" s="183">
        <f t="shared" si="139"/>
        <v>100</v>
      </c>
    </row>
    <row r="219" spans="1:12" ht="12" customHeight="1">
      <c r="A219" s="410" t="s">
        <v>70</v>
      </c>
      <c r="B219" s="410"/>
      <c r="C219" s="410"/>
      <c r="D219" s="276">
        <v>0</v>
      </c>
      <c r="E219" s="277">
        <v>0</v>
      </c>
      <c r="F219" s="232">
        <v>0</v>
      </c>
      <c r="G219" s="115">
        <v>0</v>
      </c>
      <c r="H219" s="115">
        <v>0</v>
      </c>
      <c r="I219" s="184" t="e">
        <f t="shared" si="126"/>
        <v>#DIV/0!</v>
      </c>
      <c r="J219" s="184" t="e">
        <f t="shared" si="137"/>
        <v>#DIV/0!</v>
      </c>
      <c r="K219" s="184" t="e">
        <f t="shared" si="138"/>
        <v>#DIV/0!</v>
      </c>
      <c r="L219" s="184" t="e">
        <f t="shared" si="139"/>
        <v>#DIV/0!</v>
      </c>
    </row>
    <row r="220" spans="1:12" ht="12" customHeight="1">
      <c r="A220" s="410" t="s">
        <v>85</v>
      </c>
      <c r="B220" s="410"/>
      <c r="C220" s="410"/>
      <c r="D220" s="276">
        <f t="shared" ref="D220" si="143">D221</f>
        <v>1500</v>
      </c>
      <c r="E220" s="277">
        <v>9300</v>
      </c>
      <c r="F220" s="232">
        <f>F221</f>
        <v>9500</v>
      </c>
      <c r="G220" s="115">
        <f>G221</f>
        <v>9500</v>
      </c>
      <c r="H220" s="115">
        <f>H221</f>
        <v>9500</v>
      </c>
      <c r="I220" s="184">
        <f t="shared" si="126"/>
        <v>620</v>
      </c>
      <c r="J220" s="184">
        <f t="shared" si="137"/>
        <v>102.15053763440861</v>
      </c>
      <c r="K220" s="184">
        <f t="shared" si="138"/>
        <v>100</v>
      </c>
      <c r="L220" s="184">
        <f t="shared" si="139"/>
        <v>100</v>
      </c>
    </row>
    <row r="221" spans="1:12" ht="12" customHeight="1">
      <c r="A221" s="26"/>
      <c r="B221" s="35">
        <v>4</v>
      </c>
      <c r="C221" s="36" t="s">
        <v>206</v>
      </c>
      <c r="D221" s="283">
        <f t="shared" ref="D221" si="144">SUM(D222+D225)</f>
        <v>1500</v>
      </c>
      <c r="E221" s="284">
        <v>9300</v>
      </c>
      <c r="F221" s="238">
        <f>SUM(F222+F225)</f>
        <v>9500</v>
      </c>
      <c r="G221" s="119">
        <f>SUM(G222+G225)</f>
        <v>9500</v>
      </c>
      <c r="H221" s="119">
        <f>SUM(H222+H225)</f>
        <v>9500</v>
      </c>
      <c r="I221" s="180">
        <f t="shared" si="126"/>
        <v>620</v>
      </c>
      <c r="J221" s="180">
        <f t="shared" si="137"/>
        <v>102.15053763440861</v>
      </c>
      <c r="K221" s="180">
        <f t="shared" si="138"/>
        <v>100</v>
      </c>
      <c r="L221" s="180">
        <f t="shared" si="139"/>
        <v>100</v>
      </c>
    </row>
    <row r="222" spans="1:12" ht="12" customHeight="1">
      <c r="A222" s="26"/>
      <c r="B222" s="35">
        <v>42</v>
      </c>
      <c r="C222" s="36" t="s">
        <v>186</v>
      </c>
      <c r="D222" s="278">
        <f t="shared" ref="D222" si="145">SUM(D223:D223)</f>
        <v>0</v>
      </c>
      <c r="E222" s="279">
        <v>7970</v>
      </c>
      <c r="F222" s="233">
        <f>SUM(F223:F224)</f>
        <v>8100</v>
      </c>
      <c r="G222" s="116">
        <f>SUM(G223:G224)</f>
        <v>8100</v>
      </c>
      <c r="H222" s="116">
        <f>SUM(H223:H224)</f>
        <v>8100</v>
      </c>
      <c r="I222" s="180" t="e">
        <f t="shared" si="126"/>
        <v>#DIV/0!</v>
      </c>
      <c r="J222" s="180">
        <f t="shared" si="137"/>
        <v>101.63111668757843</v>
      </c>
      <c r="K222" s="180">
        <f t="shared" si="138"/>
        <v>100</v>
      </c>
      <c r="L222" s="180">
        <f t="shared" si="139"/>
        <v>100</v>
      </c>
    </row>
    <row r="223" spans="1:12" ht="12" customHeight="1">
      <c r="A223" s="26"/>
      <c r="B223" s="37">
        <v>421</v>
      </c>
      <c r="C223" s="39" t="s">
        <v>39</v>
      </c>
      <c r="D223" s="97">
        <v>0</v>
      </c>
      <c r="E223" s="97">
        <v>6640</v>
      </c>
      <c r="F223" s="239">
        <v>6700</v>
      </c>
      <c r="G223" s="117">
        <f>F223</f>
        <v>6700</v>
      </c>
      <c r="H223" s="117">
        <f>G223</f>
        <v>6700</v>
      </c>
      <c r="I223" s="180" t="e">
        <f t="shared" si="126"/>
        <v>#DIV/0!</v>
      </c>
      <c r="J223" s="180">
        <f t="shared" si="137"/>
        <v>100.90361445783131</v>
      </c>
      <c r="K223" s="180">
        <f t="shared" si="138"/>
        <v>100</v>
      </c>
      <c r="L223" s="180">
        <f t="shared" si="139"/>
        <v>100</v>
      </c>
    </row>
    <row r="224" spans="1:12" ht="12" customHeight="1">
      <c r="A224" s="26"/>
      <c r="B224" s="37">
        <v>426</v>
      </c>
      <c r="C224" s="39" t="s">
        <v>86</v>
      </c>
      <c r="D224" s="97">
        <v>11480.52</v>
      </c>
      <c r="E224" s="97">
        <v>1330</v>
      </c>
      <c r="F224" s="239">
        <v>1400</v>
      </c>
      <c r="G224" s="117">
        <f>F224</f>
        <v>1400</v>
      </c>
      <c r="H224" s="117">
        <f>G224</f>
        <v>1400</v>
      </c>
      <c r="I224" s="180">
        <f t="shared" si="126"/>
        <v>11.58484110475832</v>
      </c>
      <c r="J224" s="180">
        <f t="shared" si="137"/>
        <v>105.26315789473684</v>
      </c>
      <c r="K224" s="180">
        <f t="shared" si="138"/>
        <v>100</v>
      </c>
      <c r="L224" s="180">
        <f t="shared" si="139"/>
        <v>100</v>
      </c>
    </row>
    <row r="225" spans="1:12" ht="12" customHeight="1">
      <c r="A225" s="26"/>
      <c r="B225" s="49">
        <v>45</v>
      </c>
      <c r="C225" s="36" t="s">
        <v>65</v>
      </c>
      <c r="D225" s="283">
        <f t="shared" ref="D225" si="146">SUM(D226)</f>
        <v>1500</v>
      </c>
      <c r="E225" s="284">
        <v>1330</v>
      </c>
      <c r="F225" s="238">
        <f>SUM(F226)</f>
        <v>1400</v>
      </c>
      <c r="G225" s="119">
        <f>SUM(G226)</f>
        <v>1400</v>
      </c>
      <c r="H225" s="119">
        <f>SUM(H226)</f>
        <v>1400</v>
      </c>
      <c r="I225" s="188">
        <f t="shared" si="126"/>
        <v>88.666666666666671</v>
      </c>
      <c r="J225" s="188">
        <f t="shared" si="137"/>
        <v>105.26315789473684</v>
      </c>
      <c r="K225" s="188">
        <f t="shared" si="138"/>
        <v>100</v>
      </c>
      <c r="L225" s="188">
        <f t="shared" si="139"/>
        <v>100</v>
      </c>
    </row>
    <row r="226" spans="1:12" ht="11.25" customHeight="1">
      <c r="A226" s="26"/>
      <c r="B226" s="37">
        <v>451</v>
      </c>
      <c r="C226" s="39" t="s">
        <v>43</v>
      </c>
      <c r="D226" s="97">
        <v>1500</v>
      </c>
      <c r="E226" s="97">
        <v>1330</v>
      </c>
      <c r="F226" s="239">
        <v>1400</v>
      </c>
      <c r="G226" s="117">
        <f>F226</f>
        <v>1400</v>
      </c>
      <c r="H226" s="117">
        <f>G226</f>
        <v>1400</v>
      </c>
      <c r="I226" s="180">
        <f t="shared" si="126"/>
        <v>88.666666666666671</v>
      </c>
      <c r="J226" s="180">
        <f t="shared" si="137"/>
        <v>105.26315789473684</v>
      </c>
      <c r="K226" s="180">
        <f t="shared" si="138"/>
        <v>100</v>
      </c>
      <c r="L226" s="180">
        <f t="shared" si="139"/>
        <v>100</v>
      </c>
    </row>
    <row r="227" spans="1:12" ht="11.25" customHeight="1">
      <c r="A227" s="407" t="s">
        <v>232</v>
      </c>
      <c r="B227" s="407"/>
      <c r="C227" s="407"/>
      <c r="D227" s="302">
        <f t="shared" ref="D227" si="147">SUM(D228,D235,D242)</f>
        <v>56174.57</v>
      </c>
      <c r="E227" s="303">
        <v>105530</v>
      </c>
      <c r="F227" s="249">
        <f>SUM(F228,F235,F242)</f>
        <v>118867</v>
      </c>
      <c r="G227" s="131">
        <f>SUM(G228,G235,G242)</f>
        <v>118867</v>
      </c>
      <c r="H227" s="131">
        <f>SUM(H228,H235,H242)</f>
        <v>118867</v>
      </c>
      <c r="I227" s="194">
        <f t="shared" si="126"/>
        <v>187.86080605512424</v>
      </c>
      <c r="J227" s="194">
        <f t="shared" si="137"/>
        <v>112.63811238510377</v>
      </c>
      <c r="K227" s="194">
        <f t="shared" si="138"/>
        <v>100</v>
      </c>
      <c r="L227" s="194">
        <f t="shared" si="139"/>
        <v>100</v>
      </c>
    </row>
    <row r="228" spans="1:12" ht="12" customHeight="1">
      <c r="A228" s="392" t="s">
        <v>233</v>
      </c>
      <c r="B228" s="392"/>
      <c r="C228" s="392"/>
      <c r="D228" s="296">
        <f t="shared" ref="D228" si="148">D229</f>
        <v>53460.07</v>
      </c>
      <c r="E228" s="297">
        <v>84280</v>
      </c>
      <c r="F228" s="245">
        <f>F229</f>
        <v>84400</v>
      </c>
      <c r="G228" s="127">
        <f>G229</f>
        <v>84400</v>
      </c>
      <c r="H228" s="127">
        <f>H229</f>
        <v>84400</v>
      </c>
      <c r="I228" s="182">
        <f t="shared" si="126"/>
        <v>157.65037344694835</v>
      </c>
      <c r="J228" s="182">
        <f t="shared" si="137"/>
        <v>100.14238253440911</v>
      </c>
      <c r="K228" s="182">
        <f t="shared" si="138"/>
        <v>100</v>
      </c>
      <c r="L228" s="182">
        <f t="shared" si="139"/>
        <v>100</v>
      </c>
    </row>
    <row r="229" spans="1:12" ht="12" customHeight="1">
      <c r="A229" s="400" t="s">
        <v>156</v>
      </c>
      <c r="B229" s="400"/>
      <c r="C229" s="400"/>
      <c r="D229" s="274">
        <f t="shared" ref="D229" si="149">D231</f>
        <v>53460.07</v>
      </c>
      <c r="E229" s="275">
        <v>84280</v>
      </c>
      <c r="F229" s="231">
        <f>F231</f>
        <v>84400</v>
      </c>
      <c r="G229" s="114">
        <f>G231</f>
        <v>84400</v>
      </c>
      <c r="H229" s="114">
        <f>H231</f>
        <v>84400</v>
      </c>
      <c r="I229" s="183">
        <f t="shared" si="126"/>
        <v>157.65037344694835</v>
      </c>
      <c r="J229" s="183">
        <f t="shared" si="137"/>
        <v>100.14238253440911</v>
      </c>
      <c r="K229" s="183">
        <f t="shared" si="138"/>
        <v>100</v>
      </c>
      <c r="L229" s="183">
        <f t="shared" si="139"/>
        <v>100</v>
      </c>
    </row>
    <row r="230" spans="1:12" ht="12" customHeight="1">
      <c r="A230" s="410" t="s">
        <v>234</v>
      </c>
      <c r="B230" s="410"/>
      <c r="C230" s="410"/>
      <c r="D230" s="276">
        <f t="shared" ref="D230:D231" si="150">D231</f>
        <v>53460.07</v>
      </c>
      <c r="E230" s="277">
        <v>84280</v>
      </c>
      <c r="F230" s="232">
        <f t="shared" ref="F230:H231" si="151">F231</f>
        <v>84400</v>
      </c>
      <c r="G230" s="115">
        <f t="shared" si="151"/>
        <v>84400</v>
      </c>
      <c r="H230" s="115">
        <f t="shared" si="151"/>
        <v>84400</v>
      </c>
      <c r="I230" s="184">
        <f t="shared" si="126"/>
        <v>157.65037344694835</v>
      </c>
      <c r="J230" s="184">
        <f t="shared" si="137"/>
        <v>100.14238253440911</v>
      </c>
      <c r="K230" s="184">
        <f t="shared" si="138"/>
        <v>100</v>
      </c>
      <c r="L230" s="184">
        <f t="shared" si="139"/>
        <v>100</v>
      </c>
    </row>
    <row r="231" spans="1:12" ht="12" customHeight="1">
      <c r="A231" s="26"/>
      <c r="B231" s="35">
        <v>3</v>
      </c>
      <c r="C231" s="36" t="s">
        <v>58</v>
      </c>
      <c r="D231" s="283">
        <f t="shared" si="150"/>
        <v>53460.07</v>
      </c>
      <c r="E231" s="284">
        <v>84280</v>
      </c>
      <c r="F231" s="238">
        <f t="shared" si="151"/>
        <v>84400</v>
      </c>
      <c r="G231" s="119">
        <f t="shared" si="151"/>
        <v>84400</v>
      </c>
      <c r="H231" s="119">
        <f t="shared" si="151"/>
        <v>84400</v>
      </c>
      <c r="I231" s="180">
        <f t="shared" si="126"/>
        <v>157.65037344694835</v>
      </c>
      <c r="J231" s="180">
        <f t="shared" si="137"/>
        <v>100.14238253440911</v>
      </c>
      <c r="K231" s="180">
        <f t="shared" si="138"/>
        <v>100</v>
      </c>
      <c r="L231" s="180">
        <f t="shared" si="139"/>
        <v>100</v>
      </c>
    </row>
    <row r="232" spans="1:12" ht="12" customHeight="1">
      <c r="A232" s="26"/>
      <c r="B232" s="35">
        <v>32</v>
      </c>
      <c r="C232" s="36" t="s">
        <v>59</v>
      </c>
      <c r="D232" s="304">
        <f t="shared" ref="D232" si="152">SUM(D233:D234)</f>
        <v>53460.07</v>
      </c>
      <c r="E232" s="305">
        <v>84280</v>
      </c>
      <c r="F232" s="250">
        <f>SUM(F233:F234)</f>
        <v>84400</v>
      </c>
      <c r="G232" s="132">
        <f>SUM(G233:G234)</f>
        <v>84400</v>
      </c>
      <c r="H232" s="132">
        <f>SUM(H233:H234)</f>
        <v>84400</v>
      </c>
      <c r="I232" s="195">
        <f t="shared" si="126"/>
        <v>157.65037344694835</v>
      </c>
      <c r="J232" s="195">
        <f t="shared" si="137"/>
        <v>100.14238253440911</v>
      </c>
      <c r="K232" s="195">
        <f t="shared" si="138"/>
        <v>100</v>
      </c>
      <c r="L232" s="195">
        <f t="shared" si="139"/>
        <v>100</v>
      </c>
    </row>
    <row r="233" spans="1:12" ht="12" customHeight="1">
      <c r="A233" s="26"/>
      <c r="B233" s="37">
        <v>322</v>
      </c>
      <c r="C233" s="41" t="s">
        <v>63</v>
      </c>
      <c r="D233" s="99">
        <v>7107.96</v>
      </c>
      <c r="E233" s="99">
        <v>3320</v>
      </c>
      <c r="F233" s="239">
        <v>3400</v>
      </c>
      <c r="G233" s="117">
        <f>F233</f>
        <v>3400</v>
      </c>
      <c r="H233" s="117">
        <f>G233</f>
        <v>3400</v>
      </c>
      <c r="I233" s="180">
        <f t="shared" si="126"/>
        <v>46.708197570048227</v>
      </c>
      <c r="J233" s="180">
        <f t="shared" si="137"/>
        <v>102.40963855421687</v>
      </c>
      <c r="K233" s="180">
        <f t="shared" si="138"/>
        <v>100</v>
      </c>
      <c r="L233" s="180">
        <f t="shared" si="139"/>
        <v>100</v>
      </c>
    </row>
    <row r="234" spans="1:12" ht="12" customHeight="1">
      <c r="A234" s="26"/>
      <c r="B234" s="37">
        <v>323</v>
      </c>
      <c r="C234" s="39" t="s">
        <v>97</v>
      </c>
      <c r="D234" s="97">
        <v>46352.11</v>
      </c>
      <c r="E234" s="97">
        <v>80960</v>
      </c>
      <c r="F234" s="239">
        <v>81000</v>
      </c>
      <c r="G234" s="117">
        <f>F234</f>
        <v>81000</v>
      </c>
      <c r="H234" s="117">
        <f>G234</f>
        <v>81000</v>
      </c>
      <c r="I234" s="180">
        <f t="shared" si="126"/>
        <v>174.66303044241135</v>
      </c>
      <c r="J234" s="180">
        <f t="shared" si="137"/>
        <v>100.04940711462451</v>
      </c>
      <c r="K234" s="180">
        <f t="shared" si="138"/>
        <v>100</v>
      </c>
      <c r="L234" s="180">
        <f t="shared" si="139"/>
        <v>100</v>
      </c>
    </row>
    <row r="235" spans="1:12" ht="12" customHeight="1">
      <c r="A235" s="392" t="s">
        <v>230</v>
      </c>
      <c r="B235" s="392"/>
      <c r="C235" s="392"/>
      <c r="D235" s="272">
        <f t="shared" ref="D235" si="153">D236</f>
        <v>1858.12</v>
      </c>
      <c r="E235" s="273">
        <v>2660</v>
      </c>
      <c r="F235" s="230">
        <f>F236</f>
        <v>2700</v>
      </c>
      <c r="G235" s="113">
        <f>G236</f>
        <v>2700</v>
      </c>
      <c r="H235" s="113">
        <f>H236</f>
        <v>2700</v>
      </c>
      <c r="I235" s="182">
        <f t="shared" si="126"/>
        <v>143.15544744150003</v>
      </c>
      <c r="J235" s="182">
        <f t="shared" si="137"/>
        <v>101.50375939849626</v>
      </c>
      <c r="K235" s="182">
        <f t="shared" si="138"/>
        <v>100</v>
      </c>
      <c r="L235" s="182">
        <f t="shared" si="139"/>
        <v>100</v>
      </c>
    </row>
    <row r="236" spans="1:12" ht="12" customHeight="1">
      <c r="A236" s="400" t="s">
        <v>156</v>
      </c>
      <c r="B236" s="400"/>
      <c r="C236" s="400"/>
      <c r="D236" s="274">
        <f t="shared" ref="D236" si="154">D239</f>
        <v>1858.12</v>
      </c>
      <c r="E236" s="275">
        <v>2660</v>
      </c>
      <c r="F236" s="231">
        <f>F239</f>
        <v>2700</v>
      </c>
      <c r="G236" s="114">
        <f>G239</f>
        <v>2700</v>
      </c>
      <c r="H236" s="114">
        <f>H239</f>
        <v>2700</v>
      </c>
      <c r="I236" s="183">
        <f t="shared" si="126"/>
        <v>143.15544744150003</v>
      </c>
      <c r="J236" s="183">
        <f t="shared" si="137"/>
        <v>101.50375939849626</v>
      </c>
      <c r="K236" s="183">
        <f t="shared" si="138"/>
        <v>100</v>
      </c>
      <c r="L236" s="183">
        <f t="shared" si="139"/>
        <v>100</v>
      </c>
    </row>
    <row r="237" spans="1:12" ht="12" customHeight="1">
      <c r="A237" s="410" t="s">
        <v>231</v>
      </c>
      <c r="B237" s="410"/>
      <c r="C237" s="410"/>
      <c r="D237" s="276">
        <v>999</v>
      </c>
      <c r="E237" s="277">
        <v>1000</v>
      </c>
      <c r="F237" s="232">
        <v>1000</v>
      </c>
      <c r="G237" s="115">
        <v>1000</v>
      </c>
      <c r="H237" s="115">
        <v>1000</v>
      </c>
      <c r="I237" s="184">
        <f t="shared" si="126"/>
        <v>100.10010010010011</v>
      </c>
      <c r="J237" s="184">
        <f t="shared" si="137"/>
        <v>100</v>
      </c>
      <c r="K237" s="184">
        <f t="shared" si="138"/>
        <v>100</v>
      </c>
      <c r="L237" s="184">
        <f t="shared" si="139"/>
        <v>100</v>
      </c>
    </row>
    <row r="238" spans="1:12" ht="12" customHeight="1">
      <c r="A238" s="410" t="s">
        <v>312</v>
      </c>
      <c r="B238" s="410"/>
      <c r="C238" s="410"/>
      <c r="D238" s="276">
        <f t="shared" ref="D238" si="155">D236-D237</f>
        <v>859.11999999999989</v>
      </c>
      <c r="E238" s="277">
        <v>1660</v>
      </c>
      <c r="F238" s="232">
        <f>F236-F237</f>
        <v>1700</v>
      </c>
      <c r="G238" s="115">
        <f>G236-G237</f>
        <v>1700</v>
      </c>
      <c r="H238" s="115">
        <f>H236-H237</f>
        <v>1700</v>
      </c>
      <c r="I238" s="184">
        <f t="shared" si="126"/>
        <v>193.22097029518579</v>
      </c>
      <c r="J238" s="184">
        <f t="shared" si="137"/>
        <v>102.40963855421687</v>
      </c>
      <c r="K238" s="184">
        <f t="shared" si="138"/>
        <v>100</v>
      </c>
      <c r="L238" s="184">
        <f t="shared" si="139"/>
        <v>100</v>
      </c>
    </row>
    <row r="239" spans="1:12" ht="12" customHeight="1">
      <c r="A239" s="26"/>
      <c r="B239" s="35">
        <v>3</v>
      </c>
      <c r="C239" s="36" t="s">
        <v>58</v>
      </c>
      <c r="D239" s="283">
        <f t="shared" ref="D239:D240" si="156">SUM(D240)</f>
        <v>1858.12</v>
      </c>
      <c r="E239" s="284">
        <v>2660</v>
      </c>
      <c r="F239" s="238">
        <f t="shared" ref="F239:H240" si="157">SUM(F240)</f>
        <v>2700</v>
      </c>
      <c r="G239" s="119">
        <f t="shared" si="157"/>
        <v>2700</v>
      </c>
      <c r="H239" s="119">
        <f t="shared" si="157"/>
        <v>2700</v>
      </c>
      <c r="I239" s="180">
        <f t="shared" si="126"/>
        <v>143.15544744150003</v>
      </c>
      <c r="J239" s="180">
        <f t="shared" si="137"/>
        <v>101.50375939849626</v>
      </c>
      <c r="K239" s="180">
        <f t="shared" si="138"/>
        <v>100</v>
      </c>
      <c r="L239" s="180">
        <f t="shared" si="139"/>
        <v>100</v>
      </c>
    </row>
    <row r="240" spans="1:12" ht="12" customHeight="1">
      <c r="A240" s="26"/>
      <c r="B240" s="35">
        <v>37</v>
      </c>
      <c r="C240" s="36" t="s">
        <v>146</v>
      </c>
      <c r="D240" s="278">
        <f t="shared" si="156"/>
        <v>1858.12</v>
      </c>
      <c r="E240" s="279">
        <v>2660</v>
      </c>
      <c r="F240" s="233">
        <f t="shared" si="157"/>
        <v>2700</v>
      </c>
      <c r="G240" s="116">
        <f t="shared" si="157"/>
        <v>2700</v>
      </c>
      <c r="H240" s="116">
        <f t="shared" si="157"/>
        <v>2700</v>
      </c>
      <c r="I240" s="180">
        <f t="shared" si="126"/>
        <v>143.15544744150003</v>
      </c>
      <c r="J240" s="180">
        <f t="shared" si="137"/>
        <v>101.50375939849626</v>
      </c>
      <c r="K240" s="180">
        <f t="shared" si="138"/>
        <v>100</v>
      </c>
      <c r="L240" s="180">
        <f t="shared" si="139"/>
        <v>100</v>
      </c>
    </row>
    <row r="241" spans="1:12" ht="12" customHeight="1">
      <c r="A241" s="26"/>
      <c r="B241" s="37">
        <v>372</v>
      </c>
      <c r="C241" s="39" t="s">
        <v>87</v>
      </c>
      <c r="D241" s="97">
        <v>1858.12</v>
      </c>
      <c r="E241" s="97">
        <v>2660</v>
      </c>
      <c r="F241" s="239">
        <v>2700</v>
      </c>
      <c r="G241" s="117">
        <f>F241</f>
        <v>2700</v>
      </c>
      <c r="H241" s="117">
        <f>G241</f>
        <v>2700</v>
      </c>
      <c r="I241" s="180">
        <f t="shared" si="126"/>
        <v>143.15544744150003</v>
      </c>
      <c r="J241" s="180">
        <f t="shared" si="137"/>
        <v>101.50375939849626</v>
      </c>
      <c r="K241" s="180">
        <f t="shared" si="138"/>
        <v>100</v>
      </c>
      <c r="L241" s="180">
        <f t="shared" si="139"/>
        <v>100</v>
      </c>
    </row>
    <row r="242" spans="1:12" ht="12" customHeight="1">
      <c r="A242" s="392" t="s">
        <v>225</v>
      </c>
      <c r="B242" s="392"/>
      <c r="C242" s="392"/>
      <c r="D242" s="296">
        <f t="shared" ref="D242" si="158">D243</f>
        <v>856.38</v>
      </c>
      <c r="E242" s="297">
        <v>18590</v>
      </c>
      <c r="F242" s="245">
        <f>F243</f>
        <v>31767</v>
      </c>
      <c r="G242" s="127">
        <f>G243</f>
        <v>31767</v>
      </c>
      <c r="H242" s="127">
        <f>H243</f>
        <v>31767</v>
      </c>
      <c r="I242" s="196">
        <f t="shared" si="126"/>
        <v>2170.7653144632054</v>
      </c>
      <c r="J242" s="196">
        <f t="shared" si="137"/>
        <v>170.88219472834857</v>
      </c>
      <c r="K242" s="196">
        <f t="shared" si="138"/>
        <v>100</v>
      </c>
      <c r="L242" s="196">
        <f t="shared" si="139"/>
        <v>100</v>
      </c>
    </row>
    <row r="243" spans="1:12" ht="12" customHeight="1">
      <c r="A243" s="400" t="s">
        <v>226</v>
      </c>
      <c r="B243" s="400"/>
      <c r="C243" s="400"/>
      <c r="D243" s="274">
        <f t="shared" ref="D243" si="159">D247</f>
        <v>856.38</v>
      </c>
      <c r="E243" s="275">
        <v>18590</v>
      </c>
      <c r="F243" s="231">
        <f>F247</f>
        <v>31767</v>
      </c>
      <c r="G243" s="114">
        <f>G247</f>
        <v>31767</v>
      </c>
      <c r="H243" s="114">
        <f>H247</f>
        <v>31767</v>
      </c>
      <c r="I243" s="197">
        <f t="shared" si="126"/>
        <v>2170.7653144632054</v>
      </c>
      <c r="J243" s="197">
        <f t="shared" si="137"/>
        <v>170.88219472834857</v>
      </c>
      <c r="K243" s="197">
        <f t="shared" si="138"/>
        <v>100</v>
      </c>
      <c r="L243" s="197">
        <f t="shared" si="139"/>
        <v>100</v>
      </c>
    </row>
    <row r="244" spans="1:12" ht="12" customHeight="1">
      <c r="A244" s="410" t="s">
        <v>227</v>
      </c>
      <c r="B244" s="410"/>
      <c r="C244" s="410"/>
      <c r="D244" s="276">
        <v>0</v>
      </c>
      <c r="E244" s="277">
        <v>18590</v>
      </c>
      <c r="F244" s="232">
        <v>18590</v>
      </c>
      <c r="G244" s="115">
        <v>18590</v>
      </c>
      <c r="H244" s="115">
        <v>18590</v>
      </c>
      <c r="I244" s="198" t="e">
        <f t="shared" si="126"/>
        <v>#DIV/0!</v>
      </c>
      <c r="J244" s="198">
        <f t="shared" si="137"/>
        <v>100</v>
      </c>
      <c r="K244" s="198">
        <f t="shared" si="138"/>
        <v>100</v>
      </c>
      <c r="L244" s="198">
        <f t="shared" si="139"/>
        <v>100</v>
      </c>
    </row>
    <row r="245" spans="1:12" ht="12" customHeight="1">
      <c r="A245" s="410" t="s">
        <v>228</v>
      </c>
      <c r="B245" s="410"/>
      <c r="C245" s="410"/>
      <c r="D245" s="276">
        <v>0</v>
      </c>
      <c r="E245" s="277">
        <v>0</v>
      </c>
      <c r="F245" s="232">
        <f>SUM(F243-F244)</f>
        <v>13177</v>
      </c>
      <c r="G245" s="115">
        <v>0</v>
      </c>
      <c r="H245" s="115">
        <v>0</v>
      </c>
      <c r="I245" s="198" t="e">
        <f t="shared" si="126"/>
        <v>#DIV/0!</v>
      </c>
      <c r="J245" s="198" t="e">
        <f t="shared" si="137"/>
        <v>#DIV/0!</v>
      </c>
      <c r="K245" s="198">
        <f t="shared" si="138"/>
        <v>0</v>
      </c>
      <c r="L245" s="198" t="e">
        <f t="shared" si="139"/>
        <v>#DIV/0!</v>
      </c>
    </row>
    <row r="246" spans="1:12" ht="12" customHeight="1">
      <c r="A246" s="410" t="s">
        <v>70</v>
      </c>
      <c r="B246" s="410"/>
      <c r="C246" s="410"/>
      <c r="D246" s="276">
        <v>0</v>
      </c>
      <c r="E246" s="277">
        <v>0</v>
      </c>
      <c r="F246" s="232">
        <v>0</v>
      </c>
      <c r="G246" s="115">
        <v>0</v>
      </c>
      <c r="H246" s="115">
        <v>0</v>
      </c>
      <c r="I246" s="198" t="e">
        <f t="shared" si="126"/>
        <v>#DIV/0!</v>
      </c>
      <c r="J246" s="198" t="e">
        <f t="shared" si="137"/>
        <v>#DIV/0!</v>
      </c>
      <c r="K246" s="198" t="e">
        <f t="shared" si="138"/>
        <v>#DIV/0!</v>
      </c>
      <c r="L246" s="198" t="e">
        <f t="shared" si="139"/>
        <v>#DIV/0!</v>
      </c>
    </row>
    <row r="247" spans="1:12" ht="12" customHeight="1">
      <c r="A247" s="26"/>
      <c r="B247" s="35">
        <v>3</v>
      </c>
      <c r="C247" s="36" t="s">
        <v>58</v>
      </c>
      <c r="D247" s="283">
        <f t="shared" ref="D247" si="160">D248</f>
        <v>856.38</v>
      </c>
      <c r="E247" s="284">
        <v>18590</v>
      </c>
      <c r="F247" s="238">
        <f>F248</f>
        <v>31767</v>
      </c>
      <c r="G247" s="119">
        <f>G248</f>
        <v>31767</v>
      </c>
      <c r="H247" s="119">
        <f>H248</f>
        <v>31767</v>
      </c>
      <c r="I247" s="199">
        <f t="shared" si="126"/>
        <v>2170.7653144632054</v>
      </c>
      <c r="J247" s="199">
        <f t="shared" si="137"/>
        <v>170.88219472834857</v>
      </c>
      <c r="K247" s="199">
        <f t="shared" si="138"/>
        <v>100</v>
      </c>
      <c r="L247" s="199">
        <f t="shared" si="139"/>
        <v>100</v>
      </c>
    </row>
    <row r="248" spans="1:12" ht="12" customHeight="1">
      <c r="A248" s="26"/>
      <c r="B248" s="35">
        <v>32</v>
      </c>
      <c r="C248" s="36" t="s">
        <v>59</v>
      </c>
      <c r="D248" s="278">
        <f t="shared" ref="D248" si="161">SUM(D249:D249)</f>
        <v>856.38</v>
      </c>
      <c r="E248" s="279">
        <v>18590</v>
      </c>
      <c r="F248" s="233">
        <f>SUM(F249:F249)</f>
        <v>31767</v>
      </c>
      <c r="G248" s="116">
        <f>SUM(G249:G249)</f>
        <v>31767</v>
      </c>
      <c r="H248" s="116">
        <f>SUM(H249:H249)</f>
        <v>31767</v>
      </c>
      <c r="I248" s="200">
        <f t="shared" si="126"/>
        <v>2170.7653144632054</v>
      </c>
      <c r="J248" s="200">
        <f t="shared" si="137"/>
        <v>170.88219472834857</v>
      </c>
      <c r="K248" s="200">
        <f t="shared" si="138"/>
        <v>100</v>
      </c>
      <c r="L248" s="200">
        <f t="shared" si="139"/>
        <v>100</v>
      </c>
    </row>
    <row r="249" spans="1:12" ht="12" customHeight="1">
      <c r="A249" s="26"/>
      <c r="B249" s="37">
        <v>323</v>
      </c>
      <c r="C249" s="39" t="s">
        <v>229</v>
      </c>
      <c r="D249" s="97">
        <v>856.38</v>
      </c>
      <c r="E249" s="97">
        <v>18590</v>
      </c>
      <c r="F249" s="239">
        <v>31767</v>
      </c>
      <c r="G249" s="117">
        <f>F249</f>
        <v>31767</v>
      </c>
      <c r="H249" s="117">
        <f>G249</f>
        <v>31767</v>
      </c>
      <c r="I249" s="180">
        <f t="shared" si="126"/>
        <v>2170.7653144632054</v>
      </c>
      <c r="J249" s="180">
        <f t="shared" si="137"/>
        <v>170.88219472834857</v>
      </c>
      <c r="K249" s="180">
        <f t="shared" si="138"/>
        <v>100</v>
      </c>
      <c r="L249" s="180">
        <f t="shared" si="139"/>
        <v>100</v>
      </c>
    </row>
    <row r="250" spans="1:12" ht="12" customHeight="1">
      <c r="A250" s="406" t="s">
        <v>88</v>
      </c>
      <c r="B250" s="406"/>
      <c r="C250" s="406"/>
      <c r="D250" s="299">
        <f t="shared" ref="D250" si="162">SUM(D251,D281)</f>
        <v>40166.94</v>
      </c>
      <c r="E250" s="284">
        <v>74040</v>
      </c>
      <c r="F250" s="247">
        <f>SUM(F251,F281)</f>
        <v>78422</v>
      </c>
      <c r="G250" s="129">
        <f>SUM(G251,G281)</f>
        <v>78322</v>
      </c>
      <c r="H250" s="129">
        <f>SUM(H251,H281)</f>
        <v>78322</v>
      </c>
      <c r="I250" s="180">
        <f t="shared" si="126"/>
        <v>184.33069584090796</v>
      </c>
      <c r="J250" s="180">
        <f t="shared" si="137"/>
        <v>105.9184224743382</v>
      </c>
      <c r="K250" s="180">
        <f t="shared" si="138"/>
        <v>99.872484761929044</v>
      </c>
      <c r="L250" s="180">
        <f t="shared" si="139"/>
        <v>100</v>
      </c>
    </row>
    <row r="251" spans="1:12" ht="12" customHeight="1">
      <c r="A251" s="407" t="s">
        <v>223</v>
      </c>
      <c r="B251" s="407"/>
      <c r="C251" s="407"/>
      <c r="D251" s="270">
        <f t="shared" ref="D251" si="163">SUM(D252,D258,D266)</f>
        <v>15166.939999999999</v>
      </c>
      <c r="E251" s="271">
        <v>42840</v>
      </c>
      <c r="F251" s="229">
        <f>SUM(F252,F258,F266,F274)</f>
        <v>51422</v>
      </c>
      <c r="G251" s="112">
        <f>SUM(G252,G258,G266,G274)</f>
        <v>51322</v>
      </c>
      <c r="H251" s="112">
        <f>SUM(H252,H258,H266,H274)</f>
        <v>51322</v>
      </c>
      <c r="I251" s="181">
        <f t="shared" si="126"/>
        <v>282.4564480376398</v>
      </c>
      <c r="J251" s="181">
        <f t="shared" si="137"/>
        <v>120.03267973856208</v>
      </c>
      <c r="K251" s="181">
        <f t="shared" si="138"/>
        <v>99.805530706701404</v>
      </c>
      <c r="L251" s="181">
        <f t="shared" si="139"/>
        <v>100</v>
      </c>
    </row>
    <row r="252" spans="1:12" ht="12" customHeight="1">
      <c r="A252" s="392" t="s">
        <v>224</v>
      </c>
      <c r="B252" s="392"/>
      <c r="C252" s="392"/>
      <c r="D252" s="296">
        <f t="shared" ref="D252" si="164">D253</f>
        <v>10886.63</v>
      </c>
      <c r="E252" s="297">
        <v>9300</v>
      </c>
      <c r="F252" s="245">
        <f>F253</f>
        <v>11000</v>
      </c>
      <c r="G252" s="127">
        <f>G253</f>
        <v>11000</v>
      </c>
      <c r="H252" s="127">
        <f>H253</f>
        <v>11000</v>
      </c>
      <c r="I252" s="182">
        <f t="shared" si="126"/>
        <v>85.42588477793403</v>
      </c>
      <c r="J252" s="182">
        <f t="shared" si="137"/>
        <v>118.27956989247312</v>
      </c>
      <c r="K252" s="182">
        <f t="shared" si="138"/>
        <v>100</v>
      </c>
      <c r="L252" s="182">
        <f t="shared" si="139"/>
        <v>100</v>
      </c>
    </row>
    <row r="253" spans="1:12" ht="12" customHeight="1">
      <c r="A253" s="400" t="s">
        <v>100</v>
      </c>
      <c r="B253" s="400"/>
      <c r="C253" s="400"/>
      <c r="D253" s="274">
        <f t="shared" ref="D253" si="165">D255</f>
        <v>10886.63</v>
      </c>
      <c r="E253" s="275">
        <v>9300</v>
      </c>
      <c r="F253" s="231">
        <f>F255</f>
        <v>11000</v>
      </c>
      <c r="G253" s="114">
        <f>G255</f>
        <v>11000</v>
      </c>
      <c r="H253" s="114">
        <f>H255</f>
        <v>11000</v>
      </c>
      <c r="I253" s="183">
        <f t="shared" si="126"/>
        <v>85.42588477793403</v>
      </c>
      <c r="J253" s="183">
        <f t="shared" si="137"/>
        <v>118.27956989247312</v>
      </c>
      <c r="K253" s="183">
        <f t="shared" si="138"/>
        <v>100</v>
      </c>
      <c r="L253" s="183">
        <f t="shared" si="139"/>
        <v>100</v>
      </c>
    </row>
    <row r="254" spans="1:12" ht="12" customHeight="1">
      <c r="A254" s="410" t="s">
        <v>57</v>
      </c>
      <c r="B254" s="410"/>
      <c r="C254" s="410"/>
      <c r="D254" s="276">
        <f t="shared" ref="D254:D255" si="166">D255</f>
        <v>10886.63</v>
      </c>
      <c r="E254" s="277">
        <v>9300</v>
      </c>
      <c r="F254" s="232">
        <f t="shared" ref="F254:H255" si="167">F255</f>
        <v>11000</v>
      </c>
      <c r="G254" s="115">
        <f t="shared" si="167"/>
        <v>11000</v>
      </c>
      <c r="H254" s="115">
        <f t="shared" si="167"/>
        <v>11000</v>
      </c>
      <c r="I254" s="184">
        <f t="shared" si="126"/>
        <v>85.42588477793403</v>
      </c>
      <c r="J254" s="184">
        <f t="shared" si="137"/>
        <v>118.27956989247312</v>
      </c>
      <c r="K254" s="184">
        <f t="shared" si="138"/>
        <v>100</v>
      </c>
      <c r="L254" s="184">
        <f t="shared" si="139"/>
        <v>100</v>
      </c>
    </row>
    <row r="255" spans="1:12" ht="12" customHeight="1">
      <c r="A255" s="26"/>
      <c r="B255" s="35">
        <v>3</v>
      </c>
      <c r="C255" s="36" t="s">
        <v>58</v>
      </c>
      <c r="D255" s="283">
        <f t="shared" si="166"/>
        <v>10886.63</v>
      </c>
      <c r="E255" s="284">
        <v>9300</v>
      </c>
      <c r="F255" s="238">
        <f t="shared" si="167"/>
        <v>11000</v>
      </c>
      <c r="G255" s="119">
        <f t="shared" si="167"/>
        <v>11000</v>
      </c>
      <c r="H255" s="119">
        <f t="shared" si="167"/>
        <v>11000</v>
      </c>
      <c r="I255" s="180">
        <f t="shared" si="126"/>
        <v>85.42588477793403</v>
      </c>
      <c r="J255" s="180">
        <f t="shared" si="137"/>
        <v>118.27956989247312</v>
      </c>
      <c r="K255" s="180">
        <f t="shared" si="138"/>
        <v>100</v>
      </c>
      <c r="L255" s="180">
        <f t="shared" si="139"/>
        <v>100</v>
      </c>
    </row>
    <row r="256" spans="1:12" ht="12" customHeight="1">
      <c r="A256" s="26"/>
      <c r="B256" s="35">
        <v>36</v>
      </c>
      <c r="C256" s="36" t="s">
        <v>91</v>
      </c>
      <c r="D256" s="278">
        <f t="shared" ref="D256" si="168">SUM(D257:D257)</f>
        <v>10886.63</v>
      </c>
      <c r="E256" s="279">
        <v>9300</v>
      </c>
      <c r="F256" s="233">
        <f>SUM(F257:F257)</f>
        <v>11000</v>
      </c>
      <c r="G256" s="116">
        <f>SUM(G257:G257)</f>
        <v>11000</v>
      </c>
      <c r="H256" s="116">
        <f>SUM(H257:H257)</f>
        <v>11000</v>
      </c>
      <c r="I256" s="180">
        <f t="shared" si="126"/>
        <v>85.42588477793403</v>
      </c>
      <c r="J256" s="180">
        <f t="shared" si="137"/>
        <v>118.27956989247312</v>
      </c>
      <c r="K256" s="180">
        <f t="shared" si="138"/>
        <v>100</v>
      </c>
      <c r="L256" s="180">
        <f t="shared" si="139"/>
        <v>100</v>
      </c>
    </row>
    <row r="257" spans="1:12" ht="12" customHeight="1">
      <c r="A257" s="26"/>
      <c r="B257" s="37">
        <v>363</v>
      </c>
      <c r="C257" s="39" t="s">
        <v>82</v>
      </c>
      <c r="D257" s="97">
        <v>10886.63</v>
      </c>
      <c r="E257" s="97">
        <v>9300</v>
      </c>
      <c r="F257" s="239">
        <v>11000</v>
      </c>
      <c r="G257" s="117">
        <f>F257</f>
        <v>11000</v>
      </c>
      <c r="H257" s="117">
        <f>G257</f>
        <v>11000</v>
      </c>
      <c r="I257" s="180">
        <f t="shared" si="126"/>
        <v>85.42588477793403</v>
      </c>
      <c r="J257" s="180">
        <f t="shared" si="137"/>
        <v>118.27956989247312</v>
      </c>
      <c r="K257" s="180">
        <f t="shared" si="138"/>
        <v>100</v>
      </c>
      <c r="L257" s="180">
        <f t="shared" si="139"/>
        <v>100</v>
      </c>
    </row>
    <row r="258" spans="1:12" ht="12" customHeight="1">
      <c r="A258" s="392" t="s">
        <v>90</v>
      </c>
      <c r="B258" s="392"/>
      <c r="C258" s="392"/>
      <c r="D258" s="296">
        <f t="shared" ref="D258" si="169">D259</f>
        <v>0</v>
      </c>
      <c r="E258" s="297">
        <v>6910</v>
      </c>
      <c r="F258" s="245">
        <f>F259</f>
        <v>7100</v>
      </c>
      <c r="G258" s="127">
        <f>G259</f>
        <v>7100</v>
      </c>
      <c r="H258" s="127">
        <f>H259</f>
        <v>7100</v>
      </c>
      <c r="I258" s="182" t="e">
        <f t="shared" si="126"/>
        <v>#DIV/0!</v>
      </c>
      <c r="J258" s="182">
        <f t="shared" si="137"/>
        <v>102.74963820549927</v>
      </c>
      <c r="K258" s="182">
        <f t="shared" si="138"/>
        <v>100</v>
      </c>
      <c r="L258" s="182">
        <f t="shared" si="139"/>
        <v>100</v>
      </c>
    </row>
    <row r="259" spans="1:12" ht="12" customHeight="1">
      <c r="A259" s="400" t="s">
        <v>89</v>
      </c>
      <c r="B259" s="400"/>
      <c r="C259" s="400"/>
      <c r="D259" s="274">
        <f t="shared" ref="D259" si="170">D261</f>
        <v>0</v>
      </c>
      <c r="E259" s="275">
        <v>6910</v>
      </c>
      <c r="F259" s="231">
        <f>F261</f>
        <v>7100</v>
      </c>
      <c r="G259" s="114">
        <f>G261</f>
        <v>7100</v>
      </c>
      <c r="H259" s="114">
        <f>H261</f>
        <v>7100</v>
      </c>
      <c r="I259" s="183" t="e">
        <f t="shared" si="126"/>
        <v>#DIV/0!</v>
      </c>
      <c r="J259" s="183">
        <f t="shared" si="137"/>
        <v>102.74963820549927</v>
      </c>
      <c r="K259" s="183">
        <f t="shared" si="138"/>
        <v>100</v>
      </c>
      <c r="L259" s="183">
        <f t="shared" si="139"/>
        <v>100</v>
      </c>
    </row>
    <row r="260" spans="1:12" ht="12" customHeight="1">
      <c r="A260" s="410" t="s">
        <v>70</v>
      </c>
      <c r="B260" s="410"/>
      <c r="C260" s="410"/>
      <c r="D260" s="276">
        <f t="shared" ref="D260" si="171">D261</f>
        <v>0</v>
      </c>
      <c r="E260" s="277">
        <v>6910</v>
      </c>
      <c r="F260" s="232">
        <f>F261</f>
        <v>7100</v>
      </c>
      <c r="G260" s="115">
        <f>G261</f>
        <v>7100</v>
      </c>
      <c r="H260" s="115">
        <f>H261</f>
        <v>7100</v>
      </c>
      <c r="I260" s="184" t="e">
        <f t="shared" si="126"/>
        <v>#DIV/0!</v>
      </c>
      <c r="J260" s="184">
        <f t="shared" si="137"/>
        <v>102.74963820549927</v>
      </c>
      <c r="K260" s="184">
        <f t="shared" si="138"/>
        <v>100</v>
      </c>
      <c r="L260" s="184">
        <f t="shared" si="139"/>
        <v>100</v>
      </c>
    </row>
    <row r="261" spans="1:12" ht="12" customHeight="1">
      <c r="A261" s="26"/>
      <c r="B261" s="35">
        <v>3</v>
      </c>
      <c r="C261" s="36" t="s">
        <v>58</v>
      </c>
      <c r="D261" s="283">
        <f t="shared" ref="D261" si="172">SUM(D262,D264)</f>
        <v>0</v>
      </c>
      <c r="E261" s="284">
        <v>6910</v>
      </c>
      <c r="F261" s="238">
        <f>SUM(F262,F264)</f>
        <v>7100</v>
      </c>
      <c r="G261" s="119">
        <f>SUM(G262,G264)</f>
        <v>7100</v>
      </c>
      <c r="H261" s="119">
        <f>SUM(H262,H264)</f>
        <v>7100</v>
      </c>
      <c r="I261" s="180" t="e">
        <f t="shared" si="126"/>
        <v>#DIV/0!</v>
      </c>
      <c r="J261" s="180">
        <f t="shared" si="137"/>
        <v>102.74963820549927</v>
      </c>
      <c r="K261" s="180">
        <f t="shared" si="138"/>
        <v>100</v>
      </c>
      <c r="L261" s="180">
        <f t="shared" si="139"/>
        <v>100</v>
      </c>
    </row>
    <row r="262" spans="1:12" ht="12" customHeight="1">
      <c r="A262" s="26"/>
      <c r="B262" s="35">
        <v>37</v>
      </c>
      <c r="C262" s="36" t="s">
        <v>102</v>
      </c>
      <c r="D262" s="283">
        <f t="shared" ref="D262" si="173">SUM(D263)</f>
        <v>0</v>
      </c>
      <c r="E262" s="284">
        <v>5310</v>
      </c>
      <c r="F262" s="238">
        <f>SUM(F263)</f>
        <v>5400</v>
      </c>
      <c r="G262" s="119">
        <f>SUM(G263)</f>
        <v>5400</v>
      </c>
      <c r="H262" s="119">
        <f>SUM(H263)</f>
        <v>5400</v>
      </c>
      <c r="I262" s="180" t="e">
        <f t="shared" si="126"/>
        <v>#DIV/0!</v>
      </c>
      <c r="J262" s="180">
        <f t="shared" si="137"/>
        <v>101.69491525423729</v>
      </c>
      <c r="K262" s="180">
        <f t="shared" si="138"/>
        <v>100</v>
      </c>
      <c r="L262" s="180">
        <f t="shared" si="139"/>
        <v>100</v>
      </c>
    </row>
    <row r="263" spans="1:12" ht="12" customHeight="1">
      <c r="A263" s="26"/>
      <c r="B263" s="37">
        <v>372</v>
      </c>
      <c r="C263" s="39" t="s">
        <v>87</v>
      </c>
      <c r="D263" s="97">
        <v>0</v>
      </c>
      <c r="E263" s="97">
        <v>5310</v>
      </c>
      <c r="F263" s="239">
        <v>5400</v>
      </c>
      <c r="G263" s="117">
        <f>F263</f>
        <v>5400</v>
      </c>
      <c r="H263" s="117">
        <f>G263</f>
        <v>5400</v>
      </c>
      <c r="I263" s="180" t="e">
        <f t="shared" si="126"/>
        <v>#DIV/0!</v>
      </c>
      <c r="J263" s="180">
        <f t="shared" si="137"/>
        <v>101.69491525423729</v>
      </c>
      <c r="K263" s="180">
        <f t="shared" si="138"/>
        <v>100</v>
      </c>
      <c r="L263" s="180">
        <f t="shared" si="139"/>
        <v>100</v>
      </c>
    </row>
    <row r="264" spans="1:12" ht="12" customHeight="1">
      <c r="A264" s="26"/>
      <c r="B264" s="35">
        <v>36</v>
      </c>
      <c r="C264" s="36" t="s">
        <v>91</v>
      </c>
      <c r="D264" s="293">
        <f t="shared" ref="D264" si="174">SUM(D265:D265)</f>
        <v>0</v>
      </c>
      <c r="E264" s="293">
        <v>1600</v>
      </c>
      <c r="F264" s="244">
        <f>SUM(F265:F265)</f>
        <v>1700</v>
      </c>
      <c r="G264" s="133">
        <f>SUM(G265:G265)</f>
        <v>1700</v>
      </c>
      <c r="H264" s="133">
        <f>SUM(H265:H265)</f>
        <v>1700</v>
      </c>
      <c r="I264" s="180" t="e">
        <f t="shared" ref="I264:I327" si="175">E264/D264*100</f>
        <v>#DIV/0!</v>
      </c>
      <c r="J264" s="180">
        <f t="shared" si="137"/>
        <v>106.25</v>
      </c>
      <c r="K264" s="180">
        <f t="shared" si="138"/>
        <v>100</v>
      </c>
      <c r="L264" s="180">
        <f t="shared" si="139"/>
        <v>100</v>
      </c>
    </row>
    <row r="265" spans="1:12" ht="12" customHeight="1">
      <c r="A265" s="26"/>
      <c r="B265" s="37">
        <v>363</v>
      </c>
      <c r="C265" s="39" t="s">
        <v>82</v>
      </c>
      <c r="D265" s="97">
        <v>0</v>
      </c>
      <c r="E265" s="97">
        <v>1600</v>
      </c>
      <c r="F265" s="239">
        <v>1700</v>
      </c>
      <c r="G265" s="117">
        <f>F265</f>
        <v>1700</v>
      </c>
      <c r="H265" s="117">
        <f>G265</f>
        <v>1700</v>
      </c>
      <c r="I265" s="180" t="e">
        <f t="shared" si="175"/>
        <v>#DIV/0!</v>
      </c>
      <c r="J265" s="180">
        <f t="shared" si="137"/>
        <v>106.25</v>
      </c>
      <c r="K265" s="180">
        <f t="shared" si="138"/>
        <v>100</v>
      </c>
      <c r="L265" s="180">
        <f t="shared" si="139"/>
        <v>100</v>
      </c>
    </row>
    <row r="266" spans="1:12" ht="12" customHeight="1">
      <c r="A266" s="392" t="s">
        <v>92</v>
      </c>
      <c r="B266" s="392"/>
      <c r="C266" s="392"/>
      <c r="D266" s="296">
        <f t="shared" ref="D266" si="176">D267</f>
        <v>4280.3100000000004</v>
      </c>
      <c r="E266" s="297">
        <v>24960</v>
      </c>
      <c r="F266" s="245">
        <f>F267</f>
        <v>31522</v>
      </c>
      <c r="G266" s="127">
        <f>G267</f>
        <v>31522</v>
      </c>
      <c r="H266" s="127">
        <f>H267</f>
        <v>31522</v>
      </c>
      <c r="I266" s="182">
        <f t="shared" si="175"/>
        <v>583.13533365573983</v>
      </c>
      <c r="J266" s="182">
        <f t="shared" si="137"/>
        <v>126.29006410256409</v>
      </c>
      <c r="K266" s="182">
        <f t="shared" si="138"/>
        <v>100</v>
      </c>
      <c r="L266" s="182">
        <f t="shared" si="139"/>
        <v>100</v>
      </c>
    </row>
    <row r="267" spans="1:12" ht="12" customHeight="1">
      <c r="A267" s="400" t="s">
        <v>93</v>
      </c>
      <c r="B267" s="400"/>
      <c r="C267" s="400"/>
      <c r="D267" s="274">
        <f t="shared" ref="D267" si="177">SUM(D270)</f>
        <v>4280.3100000000004</v>
      </c>
      <c r="E267" s="275">
        <v>24960</v>
      </c>
      <c r="F267" s="231">
        <f>SUM(F270)</f>
        <v>31522</v>
      </c>
      <c r="G267" s="114">
        <f>SUM(G270)</f>
        <v>31522</v>
      </c>
      <c r="H267" s="114">
        <f>SUM(H270)</f>
        <v>31522</v>
      </c>
      <c r="I267" s="183">
        <f t="shared" si="175"/>
        <v>583.13533365573983</v>
      </c>
      <c r="J267" s="183">
        <f t="shared" si="137"/>
        <v>126.29006410256409</v>
      </c>
      <c r="K267" s="183">
        <f t="shared" si="138"/>
        <v>100</v>
      </c>
      <c r="L267" s="183">
        <f t="shared" si="139"/>
        <v>100</v>
      </c>
    </row>
    <row r="268" spans="1:12" ht="12" customHeight="1">
      <c r="A268" s="410" t="s">
        <v>70</v>
      </c>
      <c r="B268" s="410"/>
      <c r="C268" s="410"/>
      <c r="D268" s="276">
        <v>31450.33</v>
      </c>
      <c r="E268" s="277">
        <v>24000</v>
      </c>
      <c r="F268" s="232">
        <v>24000</v>
      </c>
      <c r="G268" s="115">
        <v>24000</v>
      </c>
      <c r="H268" s="115">
        <v>24000</v>
      </c>
      <c r="I268" s="184">
        <f t="shared" si="175"/>
        <v>76.31080500586161</v>
      </c>
      <c r="J268" s="184">
        <f t="shared" si="137"/>
        <v>100</v>
      </c>
      <c r="K268" s="184">
        <f t="shared" si="138"/>
        <v>100</v>
      </c>
      <c r="L268" s="184">
        <f t="shared" si="139"/>
        <v>100</v>
      </c>
    </row>
    <row r="269" spans="1:12" ht="12" customHeight="1">
      <c r="A269" s="410" t="s">
        <v>57</v>
      </c>
      <c r="B269" s="410"/>
      <c r="C269" s="410"/>
      <c r="D269" s="276">
        <f t="shared" ref="D269" si="178">D267-D268</f>
        <v>-27170.02</v>
      </c>
      <c r="E269" s="277">
        <v>960</v>
      </c>
      <c r="F269" s="232">
        <f>F267-F268</f>
        <v>7522</v>
      </c>
      <c r="G269" s="115">
        <f>G267-G268</f>
        <v>7522</v>
      </c>
      <c r="H269" s="115">
        <f>H267-H268</f>
        <v>7522</v>
      </c>
      <c r="I269" s="184">
        <f t="shared" si="175"/>
        <v>-3.533306195578803</v>
      </c>
      <c r="J269" s="184">
        <f t="shared" si="137"/>
        <v>783.54166666666663</v>
      </c>
      <c r="K269" s="184">
        <f t="shared" si="138"/>
        <v>100</v>
      </c>
      <c r="L269" s="184">
        <f t="shared" si="139"/>
        <v>100</v>
      </c>
    </row>
    <row r="270" spans="1:12" ht="12" customHeight="1">
      <c r="A270" s="26"/>
      <c r="B270" s="35">
        <v>4</v>
      </c>
      <c r="C270" s="36" t="s">
        <v>94</v>
      </c>
      <c r="D270" s="283">
        <f t="shared" ref="D270" si="179">D271</f>
        <v>4280.3100000000004</v>
      </c>
      <c r="E270" s="284">
        <v>24960</v>
      </c>
      <c r="F270" s="238">
        <f>F271</f>
        <v>31522</v>
      </c>
      <c r="G270" s="119">
        <f>G271</f>
        <v>31522</v>
      </c>
      <c r="H270" s="119">
        <f>H271</f>
        <v>31522</v>
      </c>
      <c r="I270" s="180">
        <f t="shared" si="175"/>
        <v>583.13533365573983</v>
      </c>
      <c r="J270" s="180">
        <f t="shared" si="137"/>
        <v>126.29006410256409</v>
      </c>
      <c r="K270" s="180">
        <f t="shared" si="138"/>
        <v>100</v>
      </c>
      <c r="L270" s="180">
        <f t="shared" si="139"/>
        <v>100</v>
      </c>
    </row>
    <row r="271" spans="1:12" ht="12" customHeight="1">
      <c r="A271" s="26"/>
      <c r="B271" s="35">
        <v>42</v>
      </c>
      <c r="C271" s="36" t="s">
        <v>95</v>
      </c>
      <c r="D271" s="278">
        <f t="shared" ref="D271" si="180">SUM(D272,D273)</f>
        <v>4280.3100000000004</v>
      </c>
      <c r="E271" s="279">
        <v>24960</v>
      </c>
      <c r="F271" s="233">
        <f>SUM(F272,F273)</f>
        <v>31522</v>
      </c>
      <c r="G271" s="116">
        <f>SUM(G272,G273)</f>
        <v>31522</v>
      </c>
      <c r="H271" s="116">
        <f>SUM(H272,H273)</f>
        <v>31522</v>
      </c>
      <c r="I271" s="180">
        <f t="shared" si="175"/>
        <v>583.13533365573983</v>
      </c>
      <c r="J271" s="180">
        <f t="shared" si="137"/>
        <v>126.29006410256409</v>
      </c>
      <c r="K271" s="180">
        <f t="shared" si="138"/>
        <v>100</v>
      </c>
      <c r="L271" s="180">
        <f t="shared" si="139"/>
        <v>100</v>
      </c>
    </row>
    <row r="272" spans="1:12" ht="12" customHeight="1">
      <c r="A272" s="26"/>
      <c r="B272" s="37">
        <v>421</v>
      </c>
      <c r="C272" s="39" t="s">
        <v>39</v>
      </c>
      <c r="D272" s="97">
        <v>0</v>
      </c>
      <c r="E272" s="97">
        <v>22300</v>
      </c>
      <c r="F272" s="239">
        <v>28822</v>
      </c>
      <c r="G272" s="117">
        <f>F272</f>
        <v>28822</v>
      </c>
      <c r="H272" s="117">
        <f>G272</f>
        <v>28822</v>
      </c>
      <c r="I272" s="180" t="e">
        <f t="shared" si="175"/>
        <v>#DIV/0!</v>
      </c>
      <c r="J272" s="180">
        <f t="shared" si="137"/>
        <v>129.24663677130044</v>
      </c>
      <c r="K272" s="180">
        <f t="shared" si="138"/>
        <v>100</v>
      </c>
      <c r="L272" s="180">
        <f t="shared" si="139"/>
        <v>100</v>
      </c>
    </row>
    <row r="273" spans="1:12" ht="12" customHeight="1">
      <c r="A273" s="26"/>
      <c r="B273" s="45">
        <v>422</v>
      </c>
      <c r="C273" s="53" t="s">
        <v>80</v>
      </c>
      <c r="D273" s="97">
        <v>4280.3100000000004</v>
      </c>
      <c r="E273" s="97">
        <v>2660</v>
      </c>
      <c r="F273" s="239">
        <v>2700</v>
      </c>
      <c r="G273" s="117">
        <f>F273</f>
        <v>2700</v>
      </c>
      <c r="H273" s="117">
        <f>G273</f>
        <v>2700</v>
      </c>
      <c r="I273" s="180">
        <f t="shared" si="175"/>
        <v>62.145031551453044</v>
      </c>
      <c r="J273" s="180">
        <f t="shared" si="137"/>
        <v>101.50375939849626</v>
      </c>
      <c r="K273" s="180">
        <f t="shared" si="138"/>
        <v>100</v>
      </c>
      <c r="L273" s="180">
        <f t="shared" si="139"/>
        <v>100</v>
      </c>
    </row>
    <row r="274" spans="1:12" ht="12" customHeight="1">
      <c r="A274" s="392" t="s">
        <v>96</v>
      </c>
      <c r="B274" s="392"/>
      <c r="C274" s="392"/>
      <c r="D274" s="296">
        <f t="shared" ref="D274" si="181">D275</f>
        <v>878.5</v>
      </c>
      <c r="E274" s="297">
        <v>1670</v>
      </c>
      <c r="F274" s="245">
        <f>F275</f>
        <v>1800</v>
      </c>
      <c r="G274" s="127">
        <f>G275</f>
        <v>1700</v>
      </c>
      <c r="H274" s="127">
        <f>H275</f>
        <v>1700</v>
      </c>
      <c r="I274" s="182">
        <f t="shared" si="175"/>
        <v>190.09675583380763</v>
      </c>
      <c r="J274" s="182">
        <f t="shared" si="137"/>
        <v>107.78443113772455</v>
      </c>
      <c r="K274" s="182">
        <f t="shared" si="138"/>
        <v>94.444444444444443</v>
      </c>
      <c r="L274" s="182">
        <f t="shared" si="139"/>
        <v>100</v>
      </c>
    </row>
    <row r="275" spans="1:12" ht="12" customHeight="1">
      <c r="A275" s="400" t="s">
        <v>93</v>
      </c>
      <c r="B275" s="400"/>
      <c r="C275" s="400"/>
      <c r="D275" s="274">
        <f t="shared" ref="D275" si="182">SUM(D277)</f>
        <v>878.5</v>
      </c>
      <c r="E275" s="275">
        <v>1670</v>
      </c>
      <c r="F275" s="231">
        <f>SUM(F277)</f>
        <v>1800</v>
      </c>
      <c r="G275" s="114">
        <f>SUM(G277)</f>
        <v>1700</v>
      </c>
      <c r="H275" s="114">
        <f>SUM(H277)</f>
        <v>1700</v>
      </c>
      <c r="I275" s="183">
        <f t="shared" si="175"/>
        <v>190.09675583380763</v>
      </c>
      <c r="J275" s="183">
        <f t="shared" si="137"/>
        <v>107.78443113772455</v>
      </c>
      <c r="K275" s="183">
        <f t="shared" si="138"/>
        <v>94.444444444444443</v>
      </c>
      <c r="L275" s="183">
        <f t="shared" si="139"/>
        <v>100</v>
      </c>
    </row>
    <row r="276" spans="1:12" ht="12" customHeight="1">
      <c r="A276" s="410" t="s">
        <v>69</v>
      </c>
      <c r="B276" s="410"/>
      <c r="C276" s="410"/>
      <c r="D276" s="276">
        <v>4999</v>
      </c>
      <c r="E276" s="277">
        <v>1000</v>
      </c>
      <c r="F276" s="232">
        <v>1000</v>
      </c>
      <c r="G276" s="115">
        <v>1000</v>
      </c>
      <c r="H276" s="115">
        <v>1000</v>
      </c>
      <c r="I276" s="184">
        <f t="shared" si="175"/>
        <v>20.004000800160032</v>
      </c>
      <c r="J276" s="184">
        <f t="shared" si="137"/>
        <v>100</v>
      </c>
      <c r="K276" s="184">
        <f t="shared" si="138"/>
        <v>100</v>
      </c>
      <c r="L276" s="184">
        <f t="shared" si="139"/>
        <v>100</v>
      </c>
    </row>
    <row r="277" spans="1:12" ht="12" customHeight="1">
      <c r="A277" s="26"/>
      <c r="B277" s="35">
        <v>3</v>
      </c>
      <c r="C277" s="36" t="s">
        <v>58</v>
      </c>
      <c r="D277" s="268">
        <f t="shared" ref="D277" si="183">D278</f>
        <v>878.5</v>
      </c>
      <c r="E277" s="269">
        <v>1670</v>
      </c>
      <c r="F277" s="251">
        <f>F278</f>
        <v>1800</v>
      </c>
      <c r="G277" s="134">
        <f>G278</f>
        <v>1700</v>
      </c>
      <c r="H277" s="134">
        <f>H278</f>
        <v>1700</v>
      </c>
      <c r="I277" s="180">
        <f t="shared" si="175"/>
        <v>190.09675583380763</v>
      </c>
      <c r="J277" s="180">
        <f t="shared" si="137"/>
        <v>107.78443113772455</v>
      </c>
      <c r="K277" s="180">
        <f t="shared" si="138"/>
        <v>94.444444444444443</v>
      </c>
      <c r="L277" s="180">
        <f t="shared" si="139"/>
        <v>100</v>
      </c>
    </row>
    <row r="278" spans="1:12" ht="12" customHeight="1">
      <c r="A278" s="26"/>
      <c r="B278" s="35">
        <v>32</v>
      </c>
      <c r="C278" s="36" t="s">
        <v>59</v>
      </c>
      <c r="D278" s="268">
        <f t="shared" ref="D278" si="184">D280</f>
        <v>878.5</v>
      </c>
      <c r="E278" s="269">
        <v>1670</v>
      </c>
      <c r="F278" s="328">
        <f>SUM(F279:F280)</f>
        <v>1800</v>
      </c>
      <c r="G278" s="134">
        <f>SUM(G279:G280)</f>
        <v>1700</v>
      </c>
      <c r="H278" s="134">
        <f>SUM(H279:H280)</f>
        <v>1700</v>
      </c>
      <c r="I278" s="180">
        <f t="shared" si="175"/>
        <v>190.09675583380763</v>
      </c>
      <c r="J278" s="180">
        <f t="shared" si="137"/>
        <v>107.78443113772455</v>
      </c>
      <c r="K278" s="180">
        <f t="shared" si="138"/>
        <v>94.444444444444443</v>
      </c>
      <c r="L278" s="180">
        <f t="shared" si="139"/>
        <v>100</v>
      </c>
    </row>
    <row r="279" spans="1:12" ht="12" customHeight="1">
      <c r="A279" s="26"/>
      <c r="B279" s="37">
        <v>322</v>
      </c>
      <c r="C279" s="41" t="s">
        <v>63</v>
      </c>
      <c r="D279" s="99">
        <v>0</v>
      </c>
      <c r="E279" s="99">
        <v>670</v>
      </c>
      <c r="F279" s="239">
        <v>700</v>
      </c>
      <c r="G279" s="117">
        <f>F279</f>
        <v>700</v>
      </c>
      <c r="H279" s="117">
        <f>G279</f>
        <v>700</v>
      </c>
      <c r="I279" s="180" t="e">
        <f t="shared" si="175"/>
        <v>#DIV/0!</v>
      </c>
      <c r="J279" s="180">
        <f t="shared" ref="J279:J342" si="185">F279/E279*100</f>
        <v>104.4776119402985</v>
      </c>
      <c r="K279" s="180">
        <f t="shared" ref="K279:K342" si="186">G279/F279*100</f>
        <v>100</v>
      </c>
      <c r="L279" s="180">
        <f t="shared" ref="L279:L342" si="187">H279/G279*100</f>
        <v>100</v>
      </c>
    </row>
    <row r="280" spans="1:12" ht="12" customHeight="1">
      <c r="A280" s="26"/>
      <c r="B280" s="37">
        <v>323</v>
      </c>
      <c r="C280" s="39" t="s">
        <v>97</v>
      </c>
      <c r="D280" s="97">
        <v>878.5</v>
      </c>
      <c r="E280" s="97">
        <v>1000</v>
      </c>
      <c r="F280" s="239">
        <v>1100</v>
      </c>
      <c r="G280" s="117">
        <v>1000</v>
      </c>
      <c r="H280" s="117">
        <v>1000</v>
      </c>
      <c r="I280" s="180">
        <f t="shared" si="175"/>
        <v>113.83039271485487</v>
      </c>
      <c r="J280" s="180">
        <f t="shared" si="185"/>
        <v>110.00000000000001</v>
      </c>
      <c r="K280" s="180">
        <f t="shared" si="186"/>
        <v>90.909090909090907</v>
      </c>
      <c r="L280" s="180">
        <f t="shared" si="187"/>
        <v>100</v>
      </c>
    </row>
    <row r="281" spans="1:12" ht="12" customHeight="1">
      <c r="A281" s="407" t="s">
        <v>98</v>
      </c>
      <c r="B281" s="407"/>
      <c r="C281" s="407"/>
      <c r="D281" s="270">
        <f t="shared" ref="D281" si="188">SUM(D282,D289)</f>
        <v>25000</v>
      </c>
      <c r="E281" s="271">
        <v>31200</v>
      </c>
      <c r="F281" s="229">
        <f>SUM(F282,F289)</f>
        <v>27000</v>
      </c>
      <c r="G281" s="112">
        <f>SUM(G282,G289)</f>
        <v>27000</v>
      </c>
      <c r="H281" s="112">
        <f>SUM(H282,H289)</f>
        <v>27000</v>
      </c>
      <c r="I281" s="181">
        <f t="shared" si="175"/>
        <v>124.8</v>
      </c>
      <c r="J281" s="181">
        <f t="shared" si="185"/>
        <v>86.538461538461547</v>
      </c>
      <c r="K281" s="181">
        <f t="shared" si="186"/>
        <v>100</v>
      </c>
      <c r="L281" s="181">
        <f t="shared" si="187"/>
        <v>100</v>
      </c>
    </row>
    <row r="282" spans="1:12" ht="12" customHeight="1">
      <c r="A282" s="392" t="s">
        <v>99</v>
      </c>
      <c r="B282" s="392"/>
      <c r="C282" s="392"/>
      <c r="D282" s="296">
        <f t="shared" ref="D282" si="189">D283</f>
        <v>0</v>
      </c>
      <c r="E282" s="297">
        <v>7300</v>
      </c>
      <c r="F282" s="245">
        <f>F283</f>
        <v>11000</v>
      </c>
      <c r="G282" s="127">
        <f>G283</f>
        <v>11000</v>
      </c>
      <c r="H282" s="127">
        <f>H283</f>
        <v>11000</v>
      </c>
      <c r="I282" s="182" t="e">
        <f t="shared" si="175"/>
        <v>#DIV/0!</v>
      </c>
      <c r="J282" s="182">
        <f t="shared" si="185"/>
        <v>150.68493150684932</v>
      </c>
      <c r="K282" s="182">
        <f t="shared" si="186"/>
        <v>100</v>
      </c>
      <c r="L282" s="182">
        <f t="shared" si="187"/>
        <v>100</v>
      </c>
    </row>
    <row r="283" spans="1:12" ht="12" customHeight="1">
      <c r="A283" s="400" t="s">
        <v>100</v>
      </c>
      <c r="B283" s="400"/>
      <c r="C283" s="400"/>
      <c r="D283" s="274">
        <f t="shared" ref="D283" si="190">D286</f>
        <v>0</v>
      </c>
      <c r="E283" s="275">
        <v>7300</v>
      </c>
      <c r="F283" s="231">
        <f>F286</f>
        <v>11000</v>
      </c>
      <c r="G283" s="114">
        <f>G286</f>
        <v>11000</v>
      </c>
      <c r="H283" s="114">
        <f>H286</f>
        <v>11000</v>
      </c>
      <c r="I283" s="183" t="e">
        <f t="shared" si="175"/>
        <v>#DIV/0!</v>
      </c>
      <c r="J283" s="183">
        <f t="shared" si="185"/>
        <v>150.68493150684932</v>
      </c>
      <c r="K283" s="183">
        <f t="shared" si="186"/>
        <v>100</v>
      </c>
      <c r="L283" s="183">
        <f t="shared" si="187"/>
        <v>100</v>
      </c>
    </row>
    <row r="284" spans="1:12" ht="12" customHeight="1">
      <c r="A284" s="410" t="s">
        <v>57</v>
      </c>
      <c r="B284" s="410"/>
      <c r="C284" s="410"/>
      <c r="D284" s="276">
        <v>0</v>
      </c>
      <c r="E284" s="277">
        <v>0</v>
      </c>
      <c r="F284" s="232">
        <v>0</v>
      </c>
      <c r="G284" s="115">
        <v>0</v>
      </c>
      <c r="H284" s="115">
        <v>0</v>
      </c>
      <c r="I284" s="184" t="e">
        <f t="shared" si="175"/>
        <v>#DIV/0!</v>
      </c>
      <c r="J284" s="184" t="e">
        <f t="shared" si="185"/>
        <v>#DIV/0!</v>
      </c>
      <c r="K284" s="184" t="e">
        <f t="shared" si="186"/>
        <v>#DIV/0!</v>
      </c>
      <c r="L284" s="184" t="e">
        <f t="shared" si="187"/>
        <v>#DIV/0!</v>
      </c>
    </row>
    <row r="285" spans="1:12" ht="12" customHeight="1">
      <c r="A285" s="415" t="s">
        <v>101</v>
      </c>
      <c r="B285" s="415"/>
      <c r="C285" s="415"/>
      <c r="D285" s="276">
        <v>0</v>
      </c>
      <c r="E285" s="277">
        <v>7300</v>
      </c>
      <c r="F285" s="232">
        <v>7300</v>
      </c>
      <c r="G285" s="115">
        <v>7300</v>
      </c>
      <c r="H285" s="115">
        <v>7300</v>
      </c>
      <c r="I285" s="184" t="e">
        <f t="shared" si="175"/>
        <v>#DIV/0!</v>
      </c>
      <c r="J285" s="184">
        <f t="shared" si="185"/>
        <v>100</v>
      </c>
      <c r="K285" s="184">
        <f t="shared" si="186"/>
        <v>100</v>
      </c>
      <c r="L285" s="184">
        <f t="shared" si="187"/>
        <v>100</v>
      </c>
    </row>
    <row r="286" spans="1:12" ht="12" customHeight="1">
      <c r="A286" s="26"/>
      <c r="B286" s="35">
        <v>3</v>
      </c>
      <c r="C286" s="36" t="s">
        <v>58</v>
      </c>
      <c r="D286" s="283">
        <f t="shared" ref="D286" si="191">D287</f>
        <v>0</v>
      </c>
      <c r="E286" s="284">
        <v>7300</v>
      </c>
      <c r="F286" s="238">
        <f>F287</f>
        <v>11000</v>
      </c>
      <c r="G286" s="119">
        <f>G287</f>
        <v>11000</v>
      </c>
      <c r="H286" s="119">
        <f>H287</f>
        <v>11000</v>
      </c>
      <c r="I286" s="180" t="e">
        <f t="shared" si="175"/>
        <v>#DIV/0!</v>
      </c>
      <c r="J286" s="180">
        <f t="shared" si="185"/>
        <v>150.68493150684932</v>
      </c>
      <c r="K286" s="180">
        <f t="shared" si="186"/>
        <v>100</v>
      </c>
      <c r="L286" s="180">
        <f t="shared" si="187"/>
        <v>100</v>
      </c>
    </row>
    <row r="287" spans="1:12" ht="12" customHeight="1">
      <c r="A287" s="26"/>
      <c r="B287" s="35">
        <v>37</v>
      </c>
      <c r="C287" s="36" t="s">
        <v>102</v>
      </c>
      <c r="D287" s="278">
        <f t="shared" ref="D287" si="192">SUM(D288:D288)</f>
        <v>0</v>
      </c>
      <c r="E287" s="279">
        <v>7300</v>
      </c>
      <c r="F287" s="233">
        <f>SUM(F288:F288)</f>
        <v>11000</v>
      </c>
      <c r="G287" s="116">
        <f>SUM(G288:G288)</f>
        <v>11000</v>
      </c>
      <c r="H287" s="116">
        <f>SUM(H288:H288)</f>
        <v>11000</v>
      </c>
      <c r="I287" s="180" t="e">
        <f t="shared" si="175"/>
        <v>#DIV/0!</v>
      </c>
      <c r="J287" s="180">
        <f t="shared" si="185"/>
        <v>150.68493150684932</v>
      </c>
      <c r="K287" s="180">
        <f t="shared" si="186"/>
        <v>100</v>
      </c>
      <c r="L287" s="180">
        <f t="shared" si="187"/>
        <v>100</v>
      </c>
    </row>
    <row r="288" spans="1:12" ht="12" customHeight="1">
      <c r="A288" s="26"/>
      <c r="B288" s="37">
        <v>372</v>
      </c>
      <c r="C288" s="39" t="s">
        <v>103</v>
      </c>
      <c r="D288" s="97">
        <v>0</v>
      </c>
      <c r="E288" s="97">
        <v>7300</v>
      </c>
      <c r="F288" s="239">
        <v>11000</v>
      </c>
      <c r="G288" s="117">
        <f>F288</f>
        <v>11000</v>
      </c>
      <c r="H288" s="117">
        <f>G288</f>
        <v>11000</v>
      </c>
      <c r="I288" s="180" t="e">
        <f t="shared" si="175"/>
        <v>#DIV/0!</v>
      </c>
      <c r="J288" s="180">
        <f t="shared" si="185"/>
        <v>150.68493150684932</v>
      </c>
      <c r="K288" s="180">
        <f t="shared" si="186"/>
        <v>100</v>
      </c>
      <c r="L288" s="180">
        <f t="shared" si="187"/>
        <v>100</v>
      </c>
    </row>
    <row r="289" spans="1:13" ht="12" customHeight="1">
      <c r="A289" s="392" t="s">
        <v>104</v>
      </c>
      <c r="B289" s="392"/>
      <c r="C289" s="392"/>
      <c r="D289" s="296">
        <f t="shared" ref="D289" si="193">D290</f>
        <v>25000</v>
      </c>
      <c r="E289" s="297">
        <v>23900</v>
      </c>
      <c r="F289" s="245">
        <f>F290</f>
        <v>16000</v>
      </c>
      <c r="G289" s="127">
        <f>G290</f>
        <v>16000</v>
      </c>
      <c r="H289" s="127">
        <f>H290</f>
        <v>16000</v>
      </c>
      <c r="I289" s="182">
        <f t="shared" si="175"/>
        <v>95.6</v>
      </c>
      <c r="J289" s="182">
        <f t="shared" si="185"/>
        <v>66.945606694560666</v>
      </c>
      <c r="K289" s="182">
        <f t="shared" si="186"/>
        <v>100</v>
      </c>
      <c r="L289" s="182">
        <f t="shared" si="187"/>
        <v>100</v>
      </c>
    </row>
    <row r="290" spans="1:13" ht="12" customHeight="1">
      <c r="A290" s="400" t="s">
        <v>100</v>
      </c>
      <c r="B290" s="400"/>
      <c r="C290" s="400"/>
      <c r="D290" s="274">
        <f t="shared" ref="D290" si="194">SUM(D293)</f>
        <v>25000</v>
      </c>
      <c r="E290" s="275">
        <v>23900</v>
      </c>
      <c r="F290" s="231">
        <f>SUM(F293)</f>
        <v>16000</v>
      </c>
      <c r="G290" s="114">
        <f>SUM(G293)</f>
        <v>16000</v>
      </c>
      <c r="H290" s="114">
        <f>SUM(H293)</f>
        <v>16000</v>
      </c>
      <c r="I290" s="183">
        <f t="shared" si="175"/>
        <v>95.6</v>
      </c>
      <c r="J290" s="183">
        <f t="shared" si="185"/>
        <v>66.945606694560666</v>
      </c>
      <c r="K290" s="183">
        <f t="shared" si="186"/>
        <v>100</v>
      </c>
      <c r="L290" s="183">
        <f t="shared" si="187"/>
        <v>100</v>
      </c>
      <c r="M290" s="55"/>
    </row>
    <row r="291" spans="1:13" ht="12" customHeight="1">
      <c r="A291" s="396" t="s">
        <v>105</v>
      </c>
      <c r="B291" s="396"/>
      <c r="C291" s="396"/>
      <c r="D291" s="276">
        <v>0</v>
      </c>
      <c r="E291" s="277">
        <v>11955</v>
      </c>
      <c r="F291" s="232">
        <f>SUM(F289-F292)</f>
        <v>4055</v>
      </c>
      <c r="G291" s="115">
        <f>SUM(G289-G292)</f>
        <v>4055</v>
      </c>
      <c r="H291" s="115">
        <f>SUM(H289-H292)</f>
        <v>4055</v>
      </c>
      <c r="I291" s="184" t="e">
        <f t="shared" si="175"/>
        <v>#DIV/0!</v>
      </c>
      <c r="J291" s="184">
        <f t="shared" si="185"/>
        <v>33.918862400669177</v>
      </c>
      <c r="K291" s="184">
        <f t="shared" si="186"/>
        <v>100</v>
      </c>
      <c r="L291" s="184">
        <f t="shared" si="187"/>
        <v>100</v>
      </c>
    </row>
    <row r="292" spans="1:13" ht="12" customHeight="1">
      <c r="A292" s="410" t="s">
        <v>70</v>
      </c>
      <c r="B292" s="410"/>
      <c r="C292" s="410"/>
      <c r="D292" s="276">
        <v>0</v>
      </c>
      <c r="E292" s="277">
        <v>11945</v>
      </c>
      <c r="F292" s="232">
        <v>11945</v>
      </c>
      <c r="G292" s="115">
        <v>11945</v>
      </c>
      <c r="H292" s="115">
        <v>11945</v>
      </c>
      <c r="I292" s="184" t="e">
        <f t="shared" si="175"/>
        <v>#DIV/0!</v>
      </c>
      <c r="J292" s="184">
        <f t="shared" si="185"/>
        <v>100</v>
      </c>
      <c r="K292" s="184">
        <f t="shared" si="186"/>
        <v>100</v>
      </c>
      <c r="L292" s="184">
        <f t="shared" si="187"/>
        <v>100</v>
      </c>
    </row>
    <row r="293" spans="1:13" ht="12" customHeight="1">
      <c r="A293" s="26"/>
      <c r="B293" s="35">
        <v>4</v>
      </c>
      <c r="C293" s="36" t="s">
        <v>94</v>
      </c>
      <c r="D293" s="283">
        <f t="shared" ref="D293" si="195">D294+D296</f>
        <v>25000</v>
      </c>
      <c r="E293" s="284">
        <v>23900</v>
      </c>
      <c r="F293" s="238">
        <f>F294+F296</f>
        <v>16000</v>
      </c>
      <c r="G293" s="119">
        <f>G294+G296</f>
        <v>16000</v>
      </c>
      <c r="H293" s="119">
        <f>H294+H296</f>
        <v>16000</v>
      </c>
      <c r="I293" s="180">
        <f t="shared" si="175"/>
        <v>95.6</v>
      </c>
      <c r="J293" s="180">
        <f t="shared" si="185"/>
        <v>66.945606694560666</v>
      </c>
      <c r="K293" s="180">
        <f t="shared" si="186"/>
        <v>100</v>
      </c>
      <c r="L293" s="180">
        <f t="shared" si="187"/>
        <v>100</v>
      </c>
    </row>
    <row r="294" spans="1:13" ht="12" customHeight="1">
      <c r="A294" s="26"/>
      <c r="B294" s="35">
        <v>42</v>
      </c>
      <c r="C294" s="36" t="s">
        <v>186</v>
      </c>
      <c r="D294" s="278">
        <f t="shared" ref="D294" si="196">SUM(D295:D295)</f>
        <v>0</v>
      </c>
      <c r="E294" s="279">
        <v>0</v>
      </c>
      <c r="F294" s="233">
        <f>SUM(F295:F295)</f>
        <v>16000</v>
      </c>
      <c r="G294" s="116">
        <f>SUM(G295:G295)</f>
        <v>16000</v>
      </c>
      <c r="H294" s="116">
        <f>SUM(H295:H295)</f>
        <v>16000</v>
      </c>
      <c r="I294" s="180" t="e">
        <f t="shared" si="175"/>
        <v>#DIV/0!</v>
      </c>
      <c r="J294" s="180" t="e">
        <f t="shared" si="185"/>
        <v>#DIV/0!</v>
      </c>
      <c r="K294" s="180">
        <f t="shared" si="186"/>
        <v>100</v>
      </c>
      <c r="L294" s="180">
        <f t="shared" si="187"/>
        <v>100</v>
      </c>
    </row>
    <row r="295" spans="1:13" ht="12" customHeight="1">
      <c r="A295" s="26"/>
      <c r="B295" s="37">
        <v>421</v>
      </c>
      <c r="C295" s="39" t="s">
        <v>39</v>
      </c>
      <c r="D295" s="97">
        <v>0</v>
      </c>
      <c r="E295" s="97">
        <v>0</v>
      </c>
      <c r="F295" s="239">
        <v>16000</v>
      </c>
      <c r="G295" s="117">
        <f>F295</f>
        <v>16000</v>
      </c>
      <c r="H295" s="117">
        <f>G295</f>
        <v>16000</v>
      </c>
      <c r="I295" s="180" t="e">
        <f t="shared" si="175"/>
        <v>#DIV/0!</v>
      </c>
      <c r="J295" s="180" t="e">
        <f t="shared" si="185"/>
        <v>#DIV/0!</v>
      </c>
      <c r="K295" s="180">
        <f t="shared" si="186"/>
        <v>100</v>
      </c>
      <c r="L295" s="180">
        <f t="shared" si="187"/>
        <v>100</v>
      </c>
    </row>
    <row r="296" spans="1:13" ht="12" customHeight="1">
      <c r="A296" s="26"/>
      <c r="B296" s="35">
        <v>45</v>
      </c>
      <c r="C296" s="36" t="s">
        <v>65</v>
      </c>
      <c r="D296" s="283">
        <f t="shared" ref="D296" si="197">SUM(D297)</f>
        <v>25000</v>
      </c>
      <c r="E296" s="284">
        <v>23900</v>
      </c>
      <c r="F296" s="238">
        <f>SUM(F297)</f>
        <v>0</v>
      </c>
      <c r="G296" s="119">
        <f>SUM(G297)</f>
        <v>0</v>
      </c>
      <c r="H296" s="119">
        <f>SUM(H297)</f>
        <v>0</v>
      </c>
      <c r="I296" s="188">
        <f t="shared" si="175"/>
        <v>95.6</v>
      </c>
      <c r="J296" s="188">
        <f t="shared" si="185"/>
        <v>0</v>
      </c>
      <c r="K296" s="188" t="e">
        <f t="shared" si="186"/>
        <v>#DIV/0!</v>
      </c>
      <c r="L296" s="188" t="e">
        <f t="shared" si="187"/>
        <v>#DIV/0!</v>
      </c>
    </row>
    <row r="297" spans="1:13" ht="12" customHeight="1">
      <c r="A297" s="26"/>
      <c r="B297" s="37">
        <v>451</v>
      </c>
      <c r="C297" s="39" t="s">
        <v>43</v>
      </c>
      <c r="D297" s="97">
        <v>25000</v>
      </c>
      <c r="E297" s="97">
        <v>23900</v>
      </c>
      <c r="F297" s="239">
        <v>0</v>
      </c>
      <c r="G297" s="117">
        <f>F297</f>
        <v>0</v>
      </c>
      <c r="H297" s="117">
        <f>G297</f>
        <v>0</v>
      </c>
      <c r="I297" s="180">
        <f t="shared" si="175"/>
        <v>95.6</v>
      </c>
      <c r="J297" s="180">
        <f t="shared" si="185"/>
        <v>0</v>
      </c>
      <c r="K297" s="180" t="e">
        <f t="shared" si="186"/>
        <v>#DIV/0!</v>
      </c>
      <c r="L297" s="180" t="e">
        <f t="shared" si="187"/>
        <v>#DIV/0!</v>
      </c>
    </row>
    <row r="298" spans="1:13" ht="12" customHeight="1">
      <c r="A298" s="406" t="s">
        <v>106</v>
      </c>
      <c r="B298" s="406"/>
      <c r="C298" s="406"/>
      <c r="D298" s="299">
        <f t="shared" ref="D298" si="198">D299</f>
        <v>23129.940000000002</v>
      </c>
      <c r="E298" s="284">
        <v>11990</v>
      </c>
      <c r="F298" s="247">
        <f>F299</f>
        <v>13200</v>
      </c>
      <c r="G298" s="129">
        <f>G299</f>
        <v>13200</v>
      </c>
      <c r="H298" s="129">
        <f>H299</f>
        <v>13200</v>
      </c>
      <c r="I298" s="188">
        <f t="shared" si="175"/>
        <v>51.837575021811553</v>
      </c>
      <c r="J298" s="188">
        <f t="shared" si="185"/>
        <v>110.09174311926606</v>
      </c>
      <c r="K298" s="188">
        <f t="shared" si="186"/>
        <v>100</v>
      </c>
      <c r="L298" s="188">
        <f t="shared" si="187"/>
        <v>100</v>
      </c>
    </row>
    <row r="299" spans="1:13" ht="12" customHeight="1">
      <c r="A299" s="414" t="s">
        <v>221</v>
      </c>
      <c r="B299" s="414"/>
      <c r="C299" s="414"/>
      <c r="D299" s="270">
        <f t="shared" ref="D299" si="199">SUM(D300,D306,D312,D318,D325)</f>
        <v>23129.940000000002</v>
      </c>
      <c r="E299" s="271">
        <v>11990</v>
      </c>
      <c r="F299" s="229">
        <f>SUM(F300,F306,F312,F318,F325)</f>
        <v>13200</v>
      </c>
      <c r="G299" s="112">
        <f>SUM(G300,G306,G312,G318,G325)</f>
        <v>13200</v>
      </c>
      <c r="H299" s="112">
        <f>SUM(H300,H306,H312,H318,H325)</f>
        <v>13200</v>
      </c>
      <c r="I299" s="181">
        <f t="shared" si="175"/>
        <v>51.837575021811553</v>
      </c>
      <c r="J299" s="181">
        <f t="shared" si="185"/>
        <v>110.09174311926606</v>
      </c>
      <c r="K299" s="181">
        <f t="shared" si="186"/>
        <v>100</v>
      </c>
      <c r="L299" s="181">
        <f t="shared" si="187"/>
        <v>100</v>
      </c>
    </row>
    <row r="300" spans="1:13" ht="12" customHeight="1">
      <c r="A300" s="392" t="s">
        <v>222</v>
      </c>
      <c r="B300" s="392"/>
      <c r="C300" s="392"/>
      <c r="D300" s="296">
        <f t="shared" ref="D300:D303" si="200">D301</f>
        <v>5500</v>
      </c>
      <c r="E300" s="297">
        <v>4650</v>
      </c>
      <c r="F300" s="245">
        <f t="shared" ref="F300:H303" si="201">F301</f>
        <v>4700</v>
      </c>
      <c r="G300" s="127">
        <f t="shared" si="201"/>
        <v>4700</v>
      </c>
      <c r="H300" s="127">
        <f t="shared" si="201"/>
        <v>4700</v>
      </c>
      <c r="I300" s="182">
        <f t="shared" si="175"/>
        <v>84.545454545454547</v>
      </c>
      <c r="J300" s="182">
        <f t="shared" si="185"/>
        <v>101.0752688172043</v>
      </c>
      <c r="K300" s="182">
        <f t="shared" si="186"/>
        <v>100</v>
      </c>
      <c r="L300" s="182">
        <f t="shared" si="187"/>
        <v>100</v>
      </c>
    </row>
    <row r="301" spans="1:13" ht="12" customHeight="1">
      <c r="A301" s="400" t="s">
        <v>215</v>
      </c>
      <c r="B301" s="400"/>
      <c r="C301" s="400"/>
      <c r="D301" s="274">
        <f t="shared" si="200"/>
        <v>5500</v>
      </c>
      <c r="E301" s="275">
        <v>4650</v>
      </c>
      <c r="F301" s="231">
        <f t="shared" si="201"/>
        <v>4700</v>
      </c>
      <c r="G301" s="114">
        <f t="shared" si="201"/>
        <v>4700</v>
      </c>
      <c r="H301" s="114">
        <f t="shared" si="201"/>
        <v>4700</v>
      </c>
      <c r="I301" s="183">
        <f t="shared" si="175"/>
        <v>84.545454545454547</v>
      </c>
      <c r="J301" s="183">
        <f t="shared" si="185"/>
        <v>101.0752688172043</v>
      </c>
      <c r="K301" s="183">
        <f t="shared" si="186"/>
        <v>100</v>
      </c>
      <c r="L301" s="183">
        <f t="shared" si="187"/>
        <v>100</v>
      </c>
    </row>
    <row r="302" spans="1:13" ht="12" customHeight="1">
      <c r="A302" s="395" t="s">
        <v>105</v>
      </c>
      <c r="B302" s="396"/>
      <c r="C302" s="396"/>
      <c r="D302" s="276">
        <f t="shared" si="200"/>
        <v>5500</v>
      </c>
      <c r="E302" s="277">
        <v>4650</v>
      </c>
      <c r="F302" s="232">
        <f t="shared" si="201"/>
        <v>4700</v>
      </c>
      <c r="G302" s="115">
        <f t="shared" si="201"/>
        <v>4700</v>
      </c>
      <c r="H302" s="115">
        <f t="shared" si="201"/>
        <v>4700</v>
      </c>
      <c r="I302" s="184">
        <f t="shared" si="175"/>
        <v>84.545454545454547</v>
      </c>
      <c r="J302" s="184">
        <f t="shared" si="185"/>
        <v>101.0752688172043</v>
      </c>
      <c r="K302" s="184">
        <f t="shared" si="186"/>
        <v>100</v>
      </c>
      <c r="L302" s="184">
        <f t="shared" si="187"/>
        <v>100</v>
      </c>
    </row>
    <row r="303" spans="1:13" ht="12" customHeight="1">
      <c r="A303" s="26"/>
      <c r="B303" s="35">
        <v>3</v>
      </c>
      <c r="C303" s="36" t="s">
        <v>58</v>
      </c>
      <c r="D303" s="283">
        <f t="shared" si="200"/>
        <v>5500</v>
      </c>
      <c r="E303" s="284">
        <v>4650</v>
      </c>
      <c r="F303" s="238">
        <f t="shared" si="201"/>
        <v>4700</v>
      </c>
      <c r="G303" s="119">
        <f t="shared" si="201"/>
        <v>4700</v>
      </c>
      <c r="H303" s="119">
        <f t="shared" si="201"/>
        <v>4700</v>
      </c>
      <c r="I303" s="180">
        <f t="shared" si="175"/>
        <v>84.545454545454547</v>
      </c>
      <c r="J303" s="180">
        <f t="shared" si="185"/>
        <v>101.0752688172043</v>
      </c>
      <c r="K303" s="180">
        <f t="shared" si="186"/>
        <v>100</v>
      </c>
      <c r="L303" s="180">
        <f t="shared" si="187"/>
        <v>100</v>
      </c>
    </row>
    <row r="304" spans="1:13" ht="12" customHeight="1">
      <c r="A304" s="26"/>
      <c r="B304" s="35">
        <v>38</v>
      </c>
      <c r="C304" s="36" t="s">
        <v>146</v>
      </c>
      <c r="D304" s="278">
        <f t="shared" ref="D304" si="202">SUM(D305:D305)</f>
        <v>5500</v>
      </c>
      <c r="E304" s="279">
        <v>4650</v>
      </c>
      <c r="F304" s="233">
        <f>SUM(F305:F305)</f>
        <v>4700</v>
      </c>
      <c r="G304" s="116">
        <f>SUM(G305:G305)</f>
        <v>4700</v>
      </c>
      <c r="H304" s="116">
        <f>SUM(H305:H305)</f>
        <v>4700</v>
      </c>
      <c r="I304" s="180">
        <f t="shared" si="175"/>
        <v>84.545454545454547</v>
      </c>
      <c r="J304" s="180">
        <f t="shared" si="185"/>
        <v>101.0752688172043</v>
      </c>
      <c r="K304" s="180">
        <f t="shared" si="186"/>
        <v>100</v>
      </c>
      <c r="L304" s="180">
        <f t="shared" si="187"/>
        <v>100</v>
      </c>
    </row>
    <row r="305" spans="1:12" ht="12" customHeight="1">
      <c r="A305" s="26"/>
      <c r="B305" s="37">
        <v>381</v>
      </c>
      <c r="C305" s="39" t="s">
        <v>32</v>
      </c>
      <c r="D305" s="97">
        <v>5500</v>
      </c>
      <c r="E305" s="97">
        <v>4650</v>
      </c>
      <c r="F305" s="239">
        <v>4700</v>
      </c>
      <c r="G305" s="117">
        <f>F305</f>
        <v>4700</v>
      </c>
      <c r="H305" s="117">
        <f>G305</f>
        <v>4700</v>
      </c>
      <c r="I305" s="180">
        <f t="shared" si="175"/>
        <v>84.545454545454547</v>
      </c>
      <c r="J305" s="180">
        <f t="shared" si="185"/>
        <v>101.0752688172043</v>
      </c>
      <c r="K305" s="180">
        <f t="shared" si="186"/>
        <v>100</v>
      </c>
      <c r="L305" s="180">
        <f t="shared" si="187"/>
        <v>100</v>
      </c>
    </row>
    <row r="306" spans="1:12" ht="12" customHeight="1">
      <c r="A306" s="392" t="s">
        <v>107</v>
      </c>
      <c r="B306" s="392"/>
      <c r="C306" s="392"/>
      <c r="D306" s="296">
        <f t="shared" ref="D306:D309" si="203">D307</f>
        <v>3000</v>
      </c>
      <c r="E306" s="297">
        <v>2000</v>
      </c>
      <c r="F306" s="245">
        <f t="shared" ref="F306:H309" si="204">F307</f>
        <v>3000</v>
      </c>
      <c r="G306" s="127">
        <f t="shared" si="204"/>
        <v>3000</v>
      </c>
      <c r="H306" s="127">
        <f t="shared" si="204"/>
        <v>3000</v>
      </c>
      <c r="I306" s="182">
        <f t="shared" si="175"/>
        <v>66.666666666666657</v>
      </c>
      <c r="J306" s="182">
        <f t="shared" si="185"/>
        <v>150</v>
      </c>
      <c r="K306" s="182">
        <f t="shared" si="186"/>
        <v>100</v>
      </c>
      <c r="L306" s="182">
        <f t="shared" si="187"/>
        <v>100</v>
      </c>
    </row>
    <row r="307" spans="1:12" ht="12" customHeight="1">
      <c r="A307" s="400" t="s">
        <v>215</v>
      </c>
      <c r="B307" s="400"/>
      <c r="C307" s="400"/>
      <c r="D307" s="274">
        <f t="shared" si="203"/>
        <v>3000</v>
      </c>
      <c r="E307" s="275">
        <v>2000</v>
      </c>
      <c r="F307" s="231">
        <f t="shared" si="204"/>
        <v>3000</v>
      </c>
      <c r="G307" s="114">
        <f t="shared" si="204"/>
        <v>3000</v>
      </c>
      <c r="H307" s="114">
        <f t="shared" si="204"/>
        <v>3000</v>
      </c>
      <c r="I307" s="183">
        <f t="shared" si="175"/>
        <v>66.666666666666657</v>
      </c>
      <c r="J307" s="183">
        <f t="shared" si="185"/>
        <v>150</v>
      </c>
      <c r="K307" s="183">
        <f t="shared" si="186"/>
        <v>100</v>
      </c>
      <c r="L307" s="183">
        <f t="shared" si="187"/>
        <v>100</v>
      </c>
    </row>
    <row r="308" spans="1:12" ht="12" customHeight="1">
      <c r="A308" s="395" t="s">
        <v>105</v>
      </c>
      <c r="B308" s="396"/>
      <c r="C308" s="396"/>
      <c r="D308" s="276">
        <f t="shared" si="203"/>
        <v>3000</v>
      </c>
      <c r="E308" s="277">
        <v>2000</v>
      </c>
      <c r="F308" s="232">
        <f t="shared" si="204"/>
        <v>3000</v>
      </c>
      <c r="G308" s="115">
        <f t="shared" si="204"/>
        <v>3000</v>
      </c>
      <c r="H308" s="115">
        <f t="shared" si="204"/>
        <v>3000</v>
      </c>
      <c r="I308" s="184">
        <f t="shared" si="175"/>
        <v>66.666666666666657</v>
      </c>
      <c r="J308" s="184">
        <f t="shared" si="185"/>
        <v>150</v>
      </c>
      <c r="K308" s="184">
        <f t="shared" si="186"/>
        <v>100</v>
      </c>
      <c r="L308" s="184">
        <f t="shared" si="187"/>
        <v>100</v>
      </c>
    </row>
    <row r="309" spans="1:12" ht="12" customHeight="1">
      <c r="A309" s="26"/>
      <c r="B309" s="35">
        <v>3</v>
      </c>
      <c r="C309" s="36" t="s">
        <v>58</v>
      </c>
      <c r="D309" s="283">
        <f t="shared" si="203"/>
        <v>3000</v>
      </c>
      <c r="E309" s="284">
        <v>2000</v>
      </c>
      <c r="F309" s="238">
        <f t="shared" si="204"/>
        <v>3000</v>
      </c>
      <c r="G309" s="119">
        <f t="shared" si="204"/>
        <v>3000</v>
      </c>
      <c r="H309" s="119">
        <f t="shared" si="204"/>
        <v>3000</v>
      </c>
      <c r="I309" s="180">
        <f t="shared" si="175"/>
        <v>66.666666666666657</v>
      </c>
      <c r="J309" s="180">
        <f t="shared" si="185"/>
        <v>150</v>
      </c>
      <c r="K309" s="180">
        <f t="shared" si="186"/>
        <v>100</v>
      </c>
      <c r="L309" s="180">
        <f t="shared" si="187"/>
        <v>100</v>
      </c>
    </row>
    <row r="310" spans="1:12" ht="12" customHeight="1">
      <c r="A310" s="26"/>
      <c r="B310" s="35">
        <v>38</v>
      </c>
      <c r="C310" s="36" t="s">
        <v>146</v>
      </c>
      <c r="D310" s="278">
        <f t="shared" ref="D310" si="205">SUM(D311:D311)</f>
        <v>3000</v>
      </c>
      <c r="E310" s="279">
        <v>2000</v>
      </c>
      <c r="F310" s="233">
        <f>SUM(F311:F311)</f>
        <v>3000</v>
      </c>
      <c r="G310" s="116">
        <f>SUM(G311:G311)</f>
        <v>3000</v>
      </c>
      <c r="H310" s="116">
        <f>SUM(H311:H311)</f>
        <v>3000</v>
      </c>
      <c r="I310" s="180">
        <f t="shared" si="175"/>
        <v>66.666666666666657</v>
      </c>
      <c r="J310" s="180">
        <f t="shared" si="185"/>
        <v>150</v>
      </c>
      <c r="K310" s="180">
        <f t="shared" si="186"/>
        <v>100</v>
      </c>
      <c r="L310" s="180">
        <f t="shared" si="187"/>
        <v>100</v>
      </c>
    </row>
    <row r="311" spans="1:12" ht="12" customHeight="1">
      <c r="A311" s="26"/>
      <c r="B311" s="56">
        <v>381</v>
      </c>
      <c r="C311" s="39" t="s">
        <v>32</v>
      </c>
      <c r="D311" s="97">
        <v>3000</v>
      </c>
      <c r="E311" s="97">
        <v>2000</v>
      </c>
      <c r="F311" s="239">
        <v>3000</v>
      </c>
      <c r="G311" s="117">
        <f>F311</f>
        <v>3000</v>
      </c>
      <c r="H311" s="117">
        <f>G311</f>
        <v>3000</v>
      </c>
      <c r="I311" s="180">
        <f t="shared" si="175"/>
        <v>66.666666666666657</v>
      </c>
      <c r="J311" s="180">
        <f t="shared" si="185"/>
        <v>150</v>
      </c>
      <c r="K311" s="180">
        <f t="shared" si="186"/>
        <v>100</v>
      </c>
      <c r="L311" s="180">
        <f t="shared" si="187"/>
        <v>100</v>
      </c>
    </row>
    <row r="312" spans="1:12" ht="12" customHeight="1">
      <c r="A312" s="392" t="s">
        <v>108</v>
      </c>
      <c r="B312" s="392"/>
      <c r="C312" s="392"/>
      <c r="D312" s="296">
        <f t="shared" ref="D312:D315" si="206">D313</f>
        <v>670</v>
      </c>
      <c r="E312" s="297">
        <v>670</v>
      </c>
      <c r="F312" s="245">
        <f t="shared" ref="F312:H315" si="207">F313</f>
        <v>700</v>
      </c>
      <c r="G312" s="127">
        <f t="shared" si="207"/>
        <v>700</v>
      </c>
      <c r="H312" s="127">
        <f t="shared" si="207"/>
        <v>700</v>
      </c>
      <c r="I312" s="182">
        <f t="shared" si="175"/>
        <v>100</v>
      </c>
      <c r="J312" s="182">
        <f t="shared" si="185"/>
        <v>104.4776119402985</v>
      </c>
      <c r="K312" s="182">
        <f t="shared" si="186"/>
        <v>100</v>
      </c>
      <c r="L312" s="182">
        <f t="shared" si="187"/>
        <v>100</v>
      </c>
    </row>
    <row r="313" spans="1:12" ht="12" customHeight="1">
      <c r="A313" s="400" t="s">
        <v>215</v>
      </c>
      <c r="B313" s="400"/>
      <c r="C313" s="400"/>
      <c r="D313" s="274">
        <f t="shared" si="206"/>
        <v>670</v>
      </c>
      <c r="E313" s="275">
        <v>670</v>
      </c>
      <c r="F313" s="231">
        <f t="shared" si="207"/>
        <v>700</v>
      </c>
      <c r="G313" s="114">
        <f t="shared" si="207"/>
        <v>700</v>
      </c>
      <c r="H313" s="114">
        <f t="shared" si="207"/>
        <v>700</v>
      </c>
      <c r="I313" s="183">
        <f t="shared" si="175"/>
        <v>100</v>
      </c>
      <c r="J313" s="183">
        <f t="shared" si="185"/>
        <v>104.4776119402985</v>
      </c>
      <c r="K313" s="183">
        <f t="shared" si="186"/>
        <v>100</v>
      </c>
      <c r="L313" s="183">
        <f t="shared" si="187"/>
        <v>100</v>
      </c>
    </row>
    <row r="314" spans="1:12" ht="12" customHeight="1">
      <c r="A314" s="395" t="s">
        <v>105</v>
      </c>
      <c r="B314" s="396"/>
      <c r="C314" s="396"/>
      <c r="D314" s="276">
        <f t="shared" si="206"/>
        <v>670</v>
      </c>
      <c r="E314" s="277">
        <v>670</v>
      </c>
      <c r="F314" s="232">
        <f t="shared" si="207"/>
        <v>700</v>
      </c>
      <c r="G314" s="115">
        <f t="shared" si="207"/>
        <v>700</v>
      </c>
      <c r="H314" s="115">
        <f t="shared" si="207"/>
        <v>700</v>
      </c>
      <c r="I314" s="184">
        <f t="shared" si="175"/>
        <v>100</v>
      </c>
      <c r="J314" s="184">
        <f t="shared" si="185"/>
        <v>104.4776119402985</v>
      </c>
      <c r="K314" s="184">
        <f t="shared" si="186"/>
        <v>100</v>
      </c>
      <c r="L314" s="184">
        <f t="shared" si="187"/>
        <v>100</v>
      </c>
    </row>
    <row r="315" spans="1:12" ht="12" customHeight="1">
      <c r="A315" s="26"/>
      <c r="B315" s="35">
        <v>3</v>
      </c>
      <c r="C315" s="36" t="s">
        <v>58</v>
      </c>
      <c r="D315" s="283">
        <f t="shared" si="206"/>
        <v>670</v>
      </c>
      <c r="E315" s="284">
        <v>670</v>
      </c>
      <c r="F315" s="238">
        <f t="shared" si="207"/>
        <v>700</v>
      </c>
      <c r="G315" s="119">
        <f t="shared" si="207"/>
        <v>700</v>
      </c>
      <c r="H315" s="119">
        <f t="shared" si="207"/>
        <v>700</v>
      </c>
      <c r="I315" s="180">
        <f t="shared" si="175"/>
        <v>100</v>
      </c>
      <c r="J315" s="180">
        <f t="shared" si="185"/>
        <v>104.4776119402985</v>
      </c>
      <c r="K315" s="180">
        <f t="shared" si="186"/>
        <v>100</v>
      </c>
      <c r="L315" s="180">
        <f t="shared" si="187"/>
        <v>100</v>
      </c>
    </row>
    <row r="316" spans="1:12" ht="12" customHeight="1">
      <c r="A316" s="26"/>
      <c r="B316" s="35">
        <v>38</v>
      </c>
      <c r="C316" s="36" t="s">
        <v>146</v>
      </c>
      <c r="D316" s="278">
        <f t="shared" ref="D316" si="208">SUM(D317:D317)</f>
        <v>670</v>
      </c>
      <c r="E316" s="279">
        <v>670</v>
      </c>
      <c r="F316" s="233">
        <f>SUM(F317:F317)</f>
        <v>700</v>
      </c>
      <c r="G316" s="116">
        <f>SUM(G317:G317)</f>
        <v>700</v>
      </c>
      <c r="H316" s="116">
        <f>SUM(H317:H317)</f>
        <v>700</v>
      </c>
      <c r="I316" s="180">
        <f t="shared" si="175"/>
        <v>100</v>
      </c>
      <c r="J316" s="180">
        <f t="shared" si="185"/>
        <v>104.4776119402985</v>
      </c>
      <c r="K316" s="180">
        <f t="shared" si="186"/>
        <v>100</v>
      </c>
      <c r="L316" s="180">
        <f t="shared" si="187"/>
        <v>100</v>
      </c>
    </row>
    <row r="317" spans="1:12" ht="12" customHeight="1">
      <c r="A317" s="26"/>
      <c r="B317" s="37">
        <v>381</v>
      </c>
      <c r="C317" s="39" t="s">
        <v>32</v>
      </c>
      <c r="D317" s="97">
        <v>670</v>
      </c>
      <c r="E317" s="97">
        <v>670</v>
      </c>
      <c r="F317" s="239">
        <v>700</v>
      </c>
      <c r="G317" s="117">
        <f>F317</f>
        <v>700</v>
      </c>
      <c r="H317" s="117">
        <f>G317</f>
        <v>700</v>
      </c>
      <c r="I317" s="180">
        <f t="shared" si="175"/>
        <v>100</v>
      </c>
      <c r="J317" s="180">
        <f t="shared" si="185"/>
        <v>104.4776119402985</v>
      </c>
      <c r="K317" s="180">
        <f t="shared" si="186"/>
        <v>100</v>
      </c>
      <c r="L317" s="180">
        <f t="shared" si="187"/>
        <v>100</v>
      </c>
    </row>
    <row r="318" spans="1:12" ht="12" customHeight="1">
      <c r="A318" s="404" t="s">
        <v>219</v>
      </c>
      <c r="B318" s="404"/>
      <c r="C318" s="404"/>
      <c r="D318" s="296">
        <f t="shared" ref="D318" si="209">D319</f>
        <v>12475.94</v>
      </c>
      <c r="E318" s="297">
        <v>4000</v>
      </c>
      <c r="F318" s="245">
        <f>F319</f>
        <v>4100</v>
      </c>
      <c r="G318" s="127">
        <f>G319</f>
        <v>4100</v>
      </c>
      <c r="H318" s="127">
        <f>H319</f>
        <v>4100</v>
      </c>
      <c r="I318" s="182">
        <f t="shared" si="175"/>
        <v>32.061712383996714</v>
      </c>
      <c r="J318" s="182">
        <f t="shared" si="185"/>
        <v>102.49999999999999</v>
      </c>
      <c r="K318" s="182">
        <f t="shared" si="186"/>
        <v>100</v>
      </c>
      <c r="L318" s="182">
        <f t="shared" si="187"/>
        <v>100</v>
      </c>
    </row>
    <row r="319" spans="1:12" ht="12" customHeight="1">
      <c r="A319" s="400" t="s">
        <v>215</v>
      </c>
      <c r="B319" s="400"/>
      <c r="C319" s="400"/>
      <c r="D319" s="274">
        <f t="shared" ref="D319" si="210">D322</f>
        <v>12475.94</v>
      </c>
      <c r="E319" s="275">
        <v>4000</v>
      </c>
      <c r="F319" s="231">
        <f>F322</f>
        <v>4100</v>
      </c>
      <c r="G319" s="114">
        <f>G322</f>
        <v>4100</v>
      </c>
      <c r="H319" s="114">
        <f>H322</f>
        <v>4100</v>
      </c>
      <c r="I319" s="183">
        <f t="shared" si="175"/>
        <v>32.061712383996714</v>
      </c>
      <c r="J319" s="183">
        <f t="shared" si="185"/>
        <v>102.49999999999999</v>
      </c>
      <c r="K319" s="183">
        <f t="shared" si="186"/>
        <v>100</v>
      </c>
      <c r="L319" s="183">
        <f t="shared" si="187"/>
        <v>100</v>
      </c>
    </row>
    <row r="320" spans="1:12" ht="12" customHeight="1">
      <c r="A320" s="395" t="s">
        <v>105</v>
      </c>
      <c r="B320" s="396"/>
      <c r="C320" s="396"/>
      <c r="D320" s="276">
        <f t="shared" ref="D320" si="211">D322</f>
        <v>12475.94</v>
      </c>
      <c r="E320" s="277">
        <v>4000</v>
      </c>
      <c r="F320" s="232">
        <f>F322</f>
        <v>4100</v>
      </c>
      <c r="G320" s="115">
        <f>G322</f>
        <v>4100</v>
      </c>
      <c r="H320" s="115">
        <f>H322</f>
        <v>4100</v>
      </c>
      <c r="I320" s="184">
        <f t="shared" si="175"/>
        <v>32.061712383996714</v>
      </c>
      <c r="J320" s="184">
        <f t="shared" si="185"/>
        <v>102.49999999999999</v>
      </c>
      <c r="K320" s="184">
        <f t="shared" si="186"/>
        <v>100</v>
      </c>
      <c r="L320" s="184">
        <f t="shared" si="187"/>
        <v>100</v>
      </c>
    </row>
    <row r="321" spans="1:12" ht="12" customHeight="1">
      <c r="A321" s="401" t="s">
        <v>220</v>
      </c>
      <c r="B321" s="402"/>
      <c r="C321" s="402"/>
      <c r="D321" s="276">
        <v>0</v>
      </c>
      <c r="E321" s="277">
        <v>0</v>
      </c>
      <c r="F321" s="232">
        <v>0</v>
      </c>
      <c r="G321" s="115">
        <v>0</v>
      </c>
      <c r="H321" s="115">
        <v>0</v>
      </c>
      <c r="I321" s="184" t="e">
        <f t="shared" si="175"/>
        <v>#DIV/0!</v>
      </c>
      <c r="J321" s="184" t="e">
        <f t="shared" si="185"/>
        <v>#DIV/0!</v>
      </c>
      <c r="K321" s="184" t="e">
        <f t="shared" si="186"/>
        <v>#DIV/0!</v>
      </c>
      <c r="L321" s="184" t="e">
        <f t="shared" si="187"/>
        <v>#DIV/0!</v>
      </c>
    </row>
    <row r="322" spans="1:12" ht="12" customHeight="1">
      <c r="A322" s="26"/>
      <c r="B322" s="35">
        <v>3</v>
      </c>
      <c r="C322" s="36" t="s">
        <v>58</v>
      </c>
      <c r="D322" s="283">
        <f t="shared" ref="D322" si="212">D323</f>
        <v>12475.94</v>
      </c>
      <c r="E322" s="284">
        <v>4000</v>
      </c>
      <c r="F322" s="238">
        <f>F323</f>
        <v>4100</v>
      </c>
      <c r="G322" s="119">
        <f>G323</f>
        <v>4100</v>
      </c>
      <c r="H322" s="119">
        <f>H323</f>
        <v>4100</v>
      </c>
      <c r="I322" s="180">
        <f t="shared" si="175"/>
        <v>32.061712383996714</v>
      </c>
      <c r="J322" s="180">
        <f t="shared" si="185"/>
        <v>102.49999999999999</v>
      </c>
      <c r="K322" s="180">
        <f t="shared" si="186"/>
        <v>100</v>
      </c>
      <c r="L322" s="180">
        <f t="shared" si="187"/>
        <v>100</v>
      </c>
    </row>
    <row r="323" spans="1:12" ht="12" customHeight="1">
      <c r="A323" s="26"/>
      <c r="B323" s="35">
        <v>38</v>
      </c>
      <c r="C323" s="36" t="s">
        <v>146</v>
      </c>
      <c r="D323" s="278">
        <f t="shared" ref="D323" si="213">SUM(D324:D324)</f>
        <v>12475.94</v>
      </c>
      <c r="E323" s="279">
        <v>4000</v>
      </c>
      <c r="F323" s="233">
        <f>SUM(F324:F324)</f>
        <v>4100</v>
      </c>
      <c r="G323" s="116">
        <f>SUM(G324:G324)</f>
        <v>4100</v>
      </c>
      <c r="H323" s="116">
        <f>SUM(H324:H324)</f>
        <v>4100</v>
      </c>
      <c r="I323" s="180">
        <f t="shared" si="175"/>
        <v>32.061712383996714</v>
      </c>
      <c r="J323" s="180">
        <f t="shared" si="185"/>
        <v>102.49999999999999</v>
      </c>
      <c r="K323" s="180">
        <f t="shared" si="186"/>
        <v>100</v>
      </c>
      <c r="L323" s="180">
        <f t="shared" si="187"/>
        <v>100</v>
      </c>
    </row>
    <row r="324" spans="1:12" ht="12" customHeight="1">
      <c r="A324" s="26"/>
      <c r="B324" s="37">
        <v>382</v>
      </c>
      <c r="C324" s="39" t="s">
        <v>33</v>
      </c>
      <c r="D324" s="97">
        <v>12475.94</v>
      </c>
      <c r="E324" s="97">
        <v>4000</v>
      </c>
      <c r="F324" s="239">
        <v>4100</v>
      </c>
      <c r="G324" s="117">
        <f>F324</f>
        <v>4100</v>
      </c>
      <c r="H324" s="117">
        <f>G324</f>
        <v>4100</v>
      </c>
      <c r="I324" s="180">
        <f t="shared" si="175"/>
        <v>32.061712383996714</v>
      </c>
      <c r="J324" s="180">
        <f t="shared" si="185"/>
        <v>102.49999999999999</v>
      </c>
      <c r="K324" s="180">
        <f t="shared" si="186"/>
        <v>100</v>
      </c>
      <c r="L324" s="180">
        <f t="shared" si="187"/>
        <v>100</v>
      </c>
    </row>
    <row r="325" spans="1:12" ht="12" customHeight="1">
      <c r="A325" s="404" t="s">
        <v>218</v>
      </c>
      <c r="B325" s="404"/>
      <c r="C325" s="404"/>
      <c r="D325" s="272">
        <f t="shared" ref="D325:D327" si="214">D326</f>
        <v>1484</v>
      </c>
      <c r="E325" s="273">
        <v>670</v>
      </c>
      <c r="F325" s="230">
        <f t="shared" ref="F325:H327" si="215">F326</f>
        <v>700</v>
      </c>
      <c r="G325" s="113">
        <f t="shared" si="215"/>
        <v>700</v>
      </c>
      <c r="H325" s="113">
        <f t="shared" si="215"/>
        <v>700</v>
      </c>
      <c r="I325" s="182">
        <f t="shared" si="175"/>
        <v>45.148247978436657</v>
      </c>
      <c r="J325" s="182">
        <f t="shared" si="185"/>
        <v>104.4776119402985</v>
      </c>
      <c r="K325" s="182">
        <f t="shared" si="186"/>
        <v>100</v>
      </c>
      <c r="L325" s="182">
        <f t="shared" si="187"/>
        <v>100</v>
      </c>
    </row>
    <row r="326" spans="1:12" ht="12" customHeight="1">
      <c r="A326" s="400" t="s">
        <v>215</v>
      </c>
      <c r="B326" s="400"/>
      <c r="C326" s="400"/>
      <c r="D326" s="274">
        <f t="shared" si="214"/>
        <v>1484</v>
      </c>
      <c r="E326" s="275">
        <v>670</v>
      </c>
      <c r="F326" s="231">
        <f t="shared" si="215"/>
        <v>700</v>
      </c>
      <c r="G326" s="114">
        <f t="shared" si="215"/>
        <v>700</v>
      </c>
      <c r="H326" s="114">
        <f t="shared" si="215"/>
        <v>700</v>
      </c>
      <c r="I326" s="183">
        <f t="shared" si="175"/>
        <v>45.148247978436657</v>
      </c>
      <c r="J326" s="183">
        <f t="shared" si="185"/>
        <v>104.4776119402985</v>
      </c>
      <c r="K326" s="183">
        <f t="shared" si="186"/>
        <v>100</v>
      </c>
      <c r="L326" s="183">
        <f t="shared" si="187"/>
        <v>100</v>
      </c>
    </row>
    <row r="327" spans="1:12" ht="12" customHeight="1">
      <c r="A327" s="395" t="s">
        <v>105</v>
      </c>
      <c r="B327" s="396"/>
      <c r="C327" s="396"/>
      <c r="D327" s="276">
        <f t="shared" si="214"/>
        <v>1484</v>
      </c>
      <c r="E327" s="277">
        <v>670</v>
      </c>
      <c r="F327" s="232">
        <f t="shared" si="215"/>
        <v>700</v>
      </c>
      <c r="G327" s="115">
        <f t="shared" si="215"/>
        <v>700</v>
      </c>
      <c r="H327" s="115">
        <f t="shared" si="215"/>
        <v>700</v>
      </c>
      <c r="I327" s="184">
        <f t="shared" si="175"/>
        <v>45.148247978436657</v>
      </c>
      <c r="J327" s="184">
        <f t="shared" si="185"/>
        <v>104.4776119402985</v>
      </c>
      <c r="K327" s="184">
        <f t="shared" si="186"/>
        <v>100</v>
      </c>
      <c r="L327" s="184">
        <f t="shared" si="187"/>
        <v>100</v>
      </c>
    </row>
    <row r="328" spans="1:12" ht="12" customHeight="1">
      <c r="A328" s="26"/>
      <c r="B328" s="35">
        <v>3</v>
      </c>
      <c r="C328" s="36" t="s">
        <v>58</v>
      </c>
      <c r="D328" s="283">
        <f t="shared" ref="D328" si="216">SUM(D329)</f>
        <v>1484</v>
      </c>
      <c r="E328" s="284">
        <v>670</v>
      </c>
      <c r="F328" s="238">
        <f>SUM(F329)</f>
        <v>700</v>
      </c>
      <c r="G328" s="119">
        <f>SUM(G329)</f>
        <v>700</v>
      </c>
      <c r="H328" s="119">
        <f>SUM(H329)</f>
        <v>700</v>
      </c>
      <c r="I328" s="180">
        <f t="shared" ref="I328:I391" si="217">E328/D328*100</f>
        <v>45.148247978436657</v>
      </c>
      <c r="J328" s="180">
        <f t="shared" si="185"/>
        <v>104.4776119402985</v>
      </c>
      <c r="K328" s="180">
        <f t="shared" si="186"/>
        <v>100</v>
      </c>
      <c r="L328" s="180">
        <f t="shared" si="187"/>
        <v>100</v>
      </c>
    </row>
    <row r="329" spans="1:12" ht="12" customHeight="1">
      <c r="A329" s="26"/>
      <c r="B329" s="51">
        <v>38</v>
      </c>
      <c r="C329" s="54" t="s">
        <v>83</v>
      </c>
      <c r="D329" s="278">
        <f t="shared" ref="D329" si="218">SUM(D330:D330)</f>
        <v>1484</v>
      </c>
      <c r="E329" s="279">
        <v>670</v>
      </c>
      <c r="F329" s="233">
        <f>SUM(F330:F330)</f>
        <v>700</v>
      </c>
      <c r="G329" s="116">
        <f>SUM(G330:G330)</f>
        <v>700</v>
      </c>
      <c r="H329" s="116">
        <f>SUM(H330:H330)</f>
        <v>700</v>
      </c>
      <c r="I329" s="180">
        <f t="shared" si="217"/>
        <v>45.148247978436657</v>
      </c>
      <c r="J329" s="180">
        <f t="shared" si="185"/>
        <v>104.4776119402985</v>
      </c>
      <c r="K329" s="180">
        <f t="shared" si="186"/>
        <v>100</v>
      </c>
      <c r="L329" s="180">
        <f t="shared" si="187"/>
        <v>100</v>
      </c>
    </row>
    <row r="330" spans="1:12" ht="12" customHeight="1">
      <c r="A330" s="26"/>
      <c r="B330" s="45">
        <v>381</v>
      </c>
      <c r="C330" s="53" t="s">
        <v>32</v>
      </c>
      <c r="D330" s="97">
        <v>1484</v>
      </c>
      <c r="E330" s="97">
        <v>670</v>
      </c>
      <c r="F330" s="239">
        <v>700</v>
      </c>
      <c r="G330" s="117">
        <f>F330</f>
        <v>700</v>
      </c>
      <c r="H330" s="117">
        <f>G330</f>
        <v>700</v>
      </c>
      <c r="I330" s="180">
        <f t="shared" si="217"/>
        <v>45.148247978436657</v>
      </c>
      <c r="J330" s="180">
        <f t="shared" si="185"/>
        <v>104.4776119402985</v>
      </c>
      <c r="K330" s="180">
        <f t="shared" si="186"/>
        <v>100</v>
      </c>
      <c r="L330" s="180">
        <f t="shared" si="187"/>
        <v>100</v>
      </c>
    </row>
    <row r="331" spans="1:12" ht="12" customHeight="1">
      <c r="A331" s="413" t="s">
        <v>109</v>
      </c>
      <c r="B331" s="413"/>
      <c r="C331" s="413"/>
      <c r="D331" s="306">
        <f t="shared" ref="D331" si="219">D332</f>
        <v>28594.51</v>
      </c>
      <c r="E331" s="307">
        <v>103540</v>
      </c>
      <c r="F331" s="252">
        <f>F332</f>
        <v>108670</v>
      </c>
      <c r="G331" s="135">
        <f>G332</f>
        <v>108670</v>
      </c>
      <c r="H331" s="135">
        <f>H332</f>
        <v>108670</v>
      </c>
      <c r="I331" s="188">
        <f t="shared" si="217"/>
        <v>362.09747955114466</v>
      </c>
      <c r="J331" s="188">
        <f t="shared" si="185"/>
        <v>104.95460691520186</v>
      </c>
      <c r="K331" s="188">
        <f t="shared" si="186"/>
        <v>100</v>
      </c>
      <c r="L331" s="188">
        <f t="shared" si="187"/>
        <v>100</v>
      </c>
    </row>
    <row r="332" spans="1:12" ht="12" customHeight="1">
      <c r="A332" s="407" t="s">
        <v>216</v>
      </c>
      <c r="B332" s="407"/>
      <c r="C332" s="407"/>
      <c r="D332" s="270">
        <f t="shared" ref="D332" si="220">SUM(D333,D341)</f>
        <v>28594.51</v>
      </c>
      <c r="E332" s="271">
        <v>103540</v>
      </c>
      <c r="F332" s="229">
        <f>SUM(F333,F341)</f>
        <v>108670</v>
      </c>
      <c r="G332" s="112">
        <f>SUM(G333,G341)</f>
        <v>108670</v>
      </c>
      <c r="H332" s="112">
        <f>SUM(H333,H341)</f>
        <v>108670</v>
      </c>
      <c r="I332" s="181">
        <f t="shared" si="217"/>
        <v>362.09747955114466</v>
      </c>
      <c r="J332" s="181">
        <f t="shared" si="185"/>
        <v>104.95460691520186</v>
      </c>
      <c r="K332" s="181">
        <f t="shared" si="186"/>
        <v>100</v>
      </c>
      <c r="L332" s="181">
        <f t="shared" si="187"/>
        <v>100</v>
      </c>
    </row>
    <row r="333" spans="1:12" ht="12" customHeight="1">
      <c r="A333" s="392" t="s">
        <v>217</v>
      </c>
      <c r="B333" s="392"/>
      <c r="C333" s="392"/>
      <c r="D333" s="296">
        <f t="shared" ref="D333" si="221">D334</f>
        <v>22579.469999999998</v>
      </c>
      <c r="E333" s="297">
        <v>22570</v>
      </c>
      <c r="F333" s="245">
        <f>F334</f>
        <v>27700</v>
      </c>
      <c r="G333" s="127">
        <f>G334</f>
        <v>27700</v>
      </c>
      <c r="H333" s="127">
        <f>H334</f>
        <v>27700</v>
      </c>
      <c r="I333" s="182">
        <f t="shared" si="217"/>
        <v>99.958059245854756</v>
      </c>
      <c r="J333" s="182">
        <f t="shared" si="185"/>
        <v>122.7292866637129</v>
      </c>
      <c r="K333" s="182">
        <f t="shared" si="186"/>
        <v>100</v>
      </c>
      <c r="L333" s="182">
        <f t="shared" si="187"/>
        <v>100</v>
      </c>
    </row>
    <row r="334" spans="1:12" ht="12" customHeight="1">
      <c r="A334" s="400" t="s">
        <v>215</v>
      </c>
      <c r="B334" s="400"/>
      <c r="C334" s="400"/>
      <c r="D334" s="274">
        <f t="shared" ref="D334" si="222">D336</f>
        <v>22579.469999999998</v>
      </c>
      <c r="E334" s="275">
        <v>22570</v>
      </c>
      <c r="F334" s="231">
        <f>F336</f>
        <v>27700</v>
      </c>
      <c r="G334" s="114">
        <f>G336</f>
        <v>27700</v>
      </c>
      <c r="H334" s="114">
        <f>H336</f>
        <v>27700</v>
      </c>
      <c r="I334" s="183">
        <f t="shared" si="217"/>
        <v>99.958059245854756</v>
      </c>
      <c r="J334" s="183">
        <f t="shared" si="185"/>
        <v>122.7292866637129</v>
      </c>
      <c r="K334" s="183">
        <f t="shared" si="186"/>
        <v>100</v>
      </c>
      <c r="L334" s="183">
        <f t="shared" si="187"/>
        <v>100</v>
      </c>
    </row>
    <row r="335" spans="1:12" ht="12" customHeight="1">
      <c r="A335" s="395" t="s">
        <v>105</v>
      </c>
      <c r="B335" s="396"/>
      <c r="C335" s="396"/>
      <c r="D335" s="276">
        <v>39999</v>
      </c>
      <c r="E335" s="277">
        <v>40001</v>
      </c>
      <c r="F335" s="232">
        <v>40001</v>
      </c>
      <c r="G335" s="115">
        <v>40001</v>
      </c>
      <c r="H335" s="115">
        <v>40001</v>
      </c>
      <c r="I335" s="184">
        <f t="shared" si="217"/>
        <v>100.00500012500314</v>
      </c>
      <c r="J335" s="184">
        <f t="shared" si="185"/>
        <v>100</v>
      </c>
      <c r="K335" s="184">
        <f t="shared" si="186"/>
        <v>100</v>
      </c>
      <c r="L335" s="184">
        <f t="shared" si="187"/>
        <v>100</v>
      </c>
    </row>
    <row r="336" spans="1:12" ht="12" customHeight="1">
      <c r="A336" s="26"/>
      <c r="B336" s="35">
        <v>3</v>
      </c>
      <c r="C336" s="36" t="s">
        <v>58</v>
      </c>
      <c r="D336" s="283">
        <f t="shared" ref="D336" si="223">SUM(D337,D339)</f>
        <v>22579.469999999998</v>
      </c>
      <c r="E336" s="284">
        <v>22570</v>
      </c>
      <c r="F336" s="238">
        <f>SUM(F337,F339)</f>
        <v>27700</v>
      </c>
      <c r="G336" s="119">
        <f>SUM(G337,G339)</f>
        <v>27700</v>
      </c>
      <c r="H336" s="119">
        <f>SUM(H337,H339)</f>
        <v>27700</v>
      </c>
      <c r="I336" s="180">
        <f t="shared" si="217"/>
        <v>99.958059245854756</v>
      </c>
      <c r="J336" s="180">
        <f t="shared" si="185"/>
        <v>122.7292866637129</v>
      </c>
      <c r="K336" s="180">
        <f t="shared" si="186"/>
        <v>100</v>
      </c>
      <c r="L336" s="180">
        <f t="shared" si="187"/>
        <v>100</v>
      </c>
    </row>
    <row r="337" spans="1:12" ht="12" customHeight="1">
      <c r="A337" s="26"/>
      <c r="B337" s="35">
        <v>38</v>
      </c>
      <c r="C337" s="36" t="s">
        <v>146</v>
      </c>
      <c r="D337" s="278">
        <f t="shared" ref="D337" si="224">SUM(D338:D338)</f>
        <v>19921.689999999999</v>
      </c>
      <c r="E337" s="279">
        <v>19910</v>
      </c>
      <c r="F337" s="233">
        <f>SUM(F338:F338)</f>
        <v>25000</v>
      </c>
      <c r="G337" s="116">
        <f>SUM(G338:G338)</f>
        <v>25000</v>
      </c>
      <c r="H337" s="116">
        <f>SUM(H338:H338)</f>
        <v>25000</v>
      </c>
      <c r="I337" s="180">
        <f t="shared" si="217"/>
        <v>99.941320239397371</v>
      </c>
      <c r="J337" s="180">
        <f t="shared" si="185"/>
        <v>125.56504269211453</v>
      </c>
      <c r="K337" s="180">
        <f t="shared" si="186"/>
        <v>100</v>
      </c>
      <c r="L337" s="180">
        <f t="shared" si="187"/>
        <v>100</v>
      </c>
    </row>
    <row r="338" spans="1:12" ht="12" customHeight="1">
      <c r="A338" s="26"/>
      <c r="B338" s="37">
        <v>381</v>
      </c>
      <c r="C338" s="39" t="s">
        <v>32</v>
      </c>
      <c r="D338" s="97">
        <v>19921.689999999999</v>
      </c>
      <c r="E338" s="97">
        <v>19910</v>
      </c>
      <c r="F338" s="239">
        <v>25000</v>
      </c>
      <c r="G338" s="117">
        <f>F338</f>
        <v>25000</v>
      </c>
      <c r="H338" s="117">
        <f>G338</f>
        <v>25000</v>
      </c>
      <c r="I338" s="180">
        <f t="shared" si="217"/>
        <v>99.941320239397371</v>
      </c>
      <c r="J338" s="180">
        <f t="shared" si="185"/>
        <v>125.56504269211453</v>
      </c>
      <c r="K338" s="180">
        <f t="shared" si="186"/>
        <v>100</v>
      </c>
      <c r="L338" s="180">
        <f t="shared" si="187"/>
        <v>100</v>
      </c>
    </row>
    <row r="339" spans="1:12" ht="12" customHeight="1">
      <c r="A339" s="26"/>
      <c r="B339" s="35">
        <v>32</v>
      </c>
      <c r="C339" s="36" t="s">
        <v>59</v>
      </c>
      <c r="D339" s="289">
        <f t="shared" ref="D339" si="225">D340</f>
        <v>2657.78</v>
      </c>
      <c r="E339" s="290">
        <v>2660</v>
      </c>
      <c r="F339" s="241">
        <f>F340</f>
        <v>2700</v>
      </c>
      <c r="G339" s="122">
        <f>G340</f>
        <v>2700</v>
      </c>
      <c r="H339" s="122">
        <f>H340</f>
        <v>2700</v>
      </c>
      <c r="I339" s="188">
        <f t="shared" si="217"/>
        <v>100.08352835825387</v>
      </c>
      <c r="J339" s="188">
        <f t="shared" si="185"/>
        <v>101.50375939849626</v>
      </c>
      <c r="K339" s="188">
        <f t="shared" si="186"/>
        <v>100</v>
      </c>
      <c r="L339" s="188">
        <f t="shared" si="187"/>
        <v>100</v>
      </c>
    </row>
    <row r="340" spans="1:12" ht="12" customHeight="1">
      <c r="A340" s="26"/>
      <c r="B340" s="37">
        <v>322</v>
      </c>
      <c r="C340" s="39" t="s">
        <v>202</v>
      </c>
      <c r="D340" s="97">
        <v>2657.78</v>
      </c>
      <c r="E340" s="97">
        <v>2660</v>
      </c>
      <c r="F340" s="239">
        <v>2700</v>
      </c>
      <c r="G340" s="117">
        <f>F340</f>
        <v>2700</v>
      </c>
      <c r="H340" s="117">
        <f>G340</f>
        <v>2700</v>
      </c>
      <c r="I340" s="180">
        <f t="shared" si="217"/>
        <v>100.08352835825387</v>
      </c>
      <c r="J340" s="180">
        <f t="shared" si="185"/>
        <v>101.50375939849626</v>
      </c>
      <c r="K340" s="180">
        <f t="shared" si="186"/>
        <v>100</v>
      </c>
      <c r="L340" s="180">
        <f t="shared" si="187"/>
        <v>100</v>
      </c>
    </row>
    <row r="341" spans="1:12" ht="12" customHeight="1">
      <c r="A341" s="404" t="s">
        <v>214</v>
      </c>
      <c r="B341" s="404"/>
      <c r="C341" s="404"/>
      <c r="D341" s="296">
        <f t="shared" ref="D341" si="226">D342</f>
        <v>6015.04</v>
      </c>
      <c r="E341" s="297">
        <v>80970</v>
      </c>
      <c r="F341" s="245">
        <f>F342</f>
        <v>80970</v>
      </c>
      <c r="G341" s="127">
        <f>G342</f>
        <v>80970</v>
      </c>
      <c r="H341" s="127">
        <f>H342</f>
        <v>80970</v>
      </c>
      <c r="I341" s="182">
        <f t="shared" si="217"/>
        <v>1346.1257115497156</v>
      </c>
      <c r="J341" s="182">
        <f t="shared" si="185"/>
        <v>100</v>
      </c>
      <c r="K341" s="182">
        <f t="shared" si="186"/>
        <v>100</v>
      </c>
      <c r="L341" s="182">
        <f t="shared" si="187"/>
        <v>100</v>
      </c>
    </row>
    <row r="342" spans="1:12" ht="12" customHeight="1">
      <c r="A342" s="400" t="s">
        <v>215</v>
      </c>
      <c r="B342" s="400"/>
      <c r="C342" s="400"/>
      <c r="D342" s="274">
        <f t="shared" ref="D342" si="227">D345</f>
        <v>6015.04</v>
      </c>
      <c r="E342" s="275">
        <v>80970</v>
      </c>
      <c r="F342" s="231">
        <f>F345</f>
        <v>80970</v>
      </c>
      <c r="G342" s="114">
        <f>G345</f>
        <v>80970</v>
      </c>
      <c r="H342" s="114">
        <f>H345</f>
        <v>80970</v>
      </c>
      <c r="I342" s="183">
        <f t="shared" si="217"/>
        <v>1346.1257115497156</v>
      </c>
      <c r="J342" s="183">
        <f t="shared" si="185"/>
        <v>100</v>
      </c>
      <c r="K342" s="183">
        <f t="shared" si="186"/>
        <v>100</v>
      </c>
      <c r="L342" s="183">
        <f t="shared" si="187"/>
        <v>100</v>
      </c>
    </row>
    <row r="343" spans="1:12" ht="12" customHeight="1">
      <c r="A343" s="395" t="s">
        <v>105</v>
      </c>
      <c r="B343" s="396"/>
      <c r="C343" s="396"/>
      <c r="D343" s="276">
        <f t="shared" ref="D343" si="228">SUM(D341-D344)</f>
        <v>-3726.8100000000004</v>
      </c>
      <c r="E343" s="277">
        <v>970</v>
      </c>
      <c r="F343" s="232">
        <f>SUM(F341-F344)</f>
        <v>970</v>
      </c>
      <c r="G343" s="115">
        <f>SUM(G341-G344)</f>
        <v>970</v>
      </c>
      <c r="H343" s="115">
        <f>SUM(H341-H344)</f>
        <v>970</v>
      </c>
      <c r="I343" s="184">
        <f t="shared" si="217"/>
        <v>-26.027621477885909</v>
      </c>
      <c r="J343" s="184">
        <f t="shared" ref="J343:J406" si="229">F343/E343*100</f>
        <v>100</v>
      </c>
      <c r="K343" s="184">
        <f t="shared" ref="K343:K406" si="230">G343/F343*100</f>
        <v>100</v>
      </c>
      <c r="L343" s="184">
        <f t="shared" ref="L343:L406" si="231">H343/G343*100</f>
        <v>100</v>
      </c>
    </row>
    <row r="344" spans="1:12" ht="12" customHeight="1">
      <c r="A344" s="405" t="s">
        <v>70</v>
      </c>
      <c r="B344" s="405"/>
      <c r="C344" s="405"/>
      <c r="D344" s="276">
        <v>9741.85</v>
      </c>
      <c r="E344" s="277">
        <v>80000</v>
      </c>
      <c r="F344" s="232">
        <v>80000</v>
      </c>
      <c r="G344" s="115">
        <v>80000</v>
      </c>
      <c r="H344" s="115">
        <v>80000</v>
      </c>
      <c r="I344" s="184">
        <f t="shared" si="217"/>
        <v>821.19925886766885</v>
      </c>
      <c r="J344" s="184">
        <f t="shared" si="229"/>
        <v>100</v>
      </c>
      <c r="K344" s="184">
        <f t="shared" si="230"/>
        <v>100</v>
      </c>
      <c r="L344" s="184">
        <f t="shared" si="231"/>
        <v>100</v>
      </c>
    </row>
    <row r="345" spans="1:12" ht="12" customHeight="1">
      <c r="A345" s="26"/>
      <c r="B345" s="35">
        <v>4</v>
      </c>
      <c r="C345" s="36" t="s">
        <v>94</v>
      </c>
      <c r="D345" s="283">
        <f t="shared" ref="D345" si="232">D346</f>
        <v>6015.04</v>
      </c>
      <c r="E345" s="284">
        <v>80970</v>
      </c>
      <c r="F345" s="238">
        <f>F346</f>
        <v>80970</v>
      </c>
      <c r="G345" s="119">
        <f>G346</f>
        <v>80970</v>
      </c>
      <c r="H345" s="119">
        <f>H346</f>
        <v>80970</v>
      </c>
      <c r="I345" s="180">
        <f t="shared" si="217"/>
        <v>1346.1257115497156</v>
      </c>
      <c r="J345" s="180">
        <f t="shared" si="229"/>
        <v>100</v>
      </c>
      <c r="K345" s="180">
        <f t="shared" si="230"/>
        <v>100</v>
      </c>
      <c r="L345" s="180">
        <f t="shared" si="231"/>
        <v>100</v>
      </c>
    </row>
    <row r="346" spans="1:12" ht="12" customHeight="1">
      <c r="A346" s="26"/>
      <c r="B346" s="35">
        <v>45</v>
      </c>
      <c r="C346" s="36" t="s">
        <v>95</v>
      </c>
      <c r="D346" s="278">
        <f t="shared" ref="D346" si="233">SUM(D347:D347)</f>
        <v>6015.04</v>
      </c>
      <c r="E346" s="279">
        <v>80970</v>
      </c>
      <c r="F346" s="233">
        <f>SUM(F347:F347)</f>
        <v>80970</v>
      </c>
      <c r="G346" s="116">
        <f>SUM(G347:G347)</f>
        <v>80970</v>
      </c>
      <c r="H346" s="116">
        <f>SUM(H347:H347)</f>
        <v>80970</v>
      </c>
      <c r="I346" s="180">
        <f t="shared" si="217"/>
        <v>1346.1257115497156</v>
      </c>
      <c r="J346" s="180">
        <f t="shared" si="229"/>
        <v>100</v>
      </c>
      <c r="K346" s="180">
        <f t="shared" si="230"/>
        <v>100</v>
      </c>
      <c r="L346" s="180">
        <f t="shared" si="231"/>
        <v>100</v>
      </c>
    </row>
    <row r="347" spans="1:12" ht="12" customHeight="1">
      <c r="A347" s="26"/>
      <c r="B347" s="37">
        <v>451</v>
      </c>
      <c r="C347" s="39" t="s">
        <v>39</v>
      </c>
      <c r="D347" s="97">
        <v>6015.04</v>
      </c>
      <c r="E347" s="97">
        <v>80970</v>
      </c>
      <c r="F347" s="239">
        <v>80970</v>
      </c>
      <c r="G347" s="117">
        <f>F347</f>
        <v>80970</v>
      </c>
      <c r="H347" s="117">
        <f>G347</f>
        <v>80970</v>
      </c>
      <c r="I347" s="180">
        <f t="shared" si="217"/>
        <v>1346.1257115497156</v>
      </c>
      <c r="J347" s="180">
        <f t="shared" si="229"/>
        <v>100</v>
      </c>
      <c r="K347" s="180">
        <f t="shared" si="230"/>
        <v>100</v>
      </c>
      <c r="L347" s="180">
        <f t="shared" si="231"/>
        <v>100</v>
      </c>
    </row>
    <row r="348" spans="1:12" ht="12" customHeight="1">
      <c r="A348" s="413" t="s">
        <v>110</v>
      </c>
      <c r="B348" s="413"/>
      <c r="C348" s="413"/>
      <c r="D348" s="299">
        <f t="shared" ref="D348" si="234">D349</f>
        <v>17127.63</v>
      </c>
      <c r="E348" s="284">
        <v>113920</v>
      </c>
      <c r="F348" s="247">
        <f>F349</f>
        <v>68300</v>
      </c>
      <c r="G348" s="129">
        <f>G349</f>
        <v>68200</v>
      </c>
      <c r="H348" s="129">
        <f>H349</f>
        <v>68200</v>
      </c>
      <c r="I348" s="180">
        <f t="shared" si="217"/>
        <v>665.12412984166508</v>
      </c>
      <c r="J348" s="180">
        <f t="shared" si="229"/>
        <v>59.954353932584269</v>
      </c>
      <c r="K348" s="180">
        <f t="shared" si="230"/>
        <v>99.853587115666173</v>
      </c>
      <c r="L348" s="180">
        <f t="shared" si="231"/>
        <v>100</v>
      </c>
    </row>
    <row r="349" spans="1:12" ht="12" customHeight="1">
      <c r="A349" s="407" t="s">
        <v>211</v>
      </c>
      <c r="B349" s="407"/>
      <c r="C349" s="407"/>
      <c r="D349" s="270">
        <f t="shared" ref="D349" si="235">SUM(D350,D359,D365,D378,D384+D371)</f>
        <v>17127.63</v>
      </c>
      <c r="E349" s="271">
        <v>113920</v>
      </c>
      <c r="F349" s="229">
        <f>SUM(F350,F359,F365,F378,F384,F371,F393)</f>
        <v>68300</v>
      </c>
      <c r="G349" s="112">
        <f>SUM(G350,G359,G365,G378,G384,G371,G393)</f>
        <v>68200</v>
      </c>
      <c r="H349" s="112">
        <f>SUM(H350,H359,H365,H378,H384,H371,H393)</f>
        <v>68200</v>
      </c>
      <c r="I349" s="181">
        <f t="shared" si="217"/>
        <v>665.12412984166508</v>
      </c>
      <c r="J349" s="181">
        <f t="shared" si="229"/>
        <v>59.954353932584269</v>
      </c>
      <c r="K349" s="181">
        <f t="shared" si="230"/>
        <v>99.853587115666173</v>
      </c>
      <c r="L349" s="181">
        <f t="shared" si="231"/>
        <v>100</v>
      </c>
    </row>
    <row r="350" spans="1:12" ht="12" customHeight="1">
      <c r="A350" s="392" t="s">
        <v>212</v>
      </c>
      <c r="B350" s="392"/>
      <c r="C350" s="392"/>
      <c r="D350" s="296">
        <f t="shared" ref="D350" si="236">D351</f>
        <v>16457.63</v>
      </c>
      <c r="E350" s="297">
        <v>22760</v>
      </c>
      <c r="F350" s="245">
        <f>F351</f>
        <v>28000</v>
      </c>
      <c r="G350" s="127">
        <f>G351</f>
        <v>27900</v>
      </c>
      <c r="H350" s="127">
        <f>H351</f>
        <v>27900</v>
      </c>
      <c r="I350" s="182">
        <f t="shared" si="217"/>
        <v>138.29451749735534</v>
      </c>
      <c r="J350" s="182">
        <f t="shared" si="229"/>
        <v>123.02284710017575</v>
      </c>
      <c r="K350" s="182">
        <f t="shared" si="230"/>
        <v>99.642857142857139</v>
      </c>
      <c r="L350" s="182">
        <f t="shared" si="231"/>
        <v>100</v>
      </c>
    </row>
    <row r="351" spans="1:12" ht="12" customHeight="1">
      <c r="A351" s="400" t="s">
        <v>201</v>
      </c>
      <c r="B351" s="400"/>
      <c r="C351" s="400"/>
      <c r="D351" s="274">
        <f t="shared" ref="D351" si="237">D353</f>
        <v>16457.63</v>
      </c>
      <c r="E351" s="275">
        <v>22760</v>
      </c>
      <c r="F351" s="231">
        <f>F353</f>
        <v>28000</v>
      </c>
      <c r="G351" s="114">
        <f>G353</f>
        <v>27900</v>
      </c>
      <c r="H351" s="114">
        <f>H353</f>
        <v>27900</v>
      </c>
      <c r="I351" s="183">
        <f t="shared" si="217"/>
        <v>138.29451749735534</v>
      </c>
      <c r="J351" s="183">
        <f t="shared" si="229"/>
        <v>123.02284710017575</v>
      </c>
      <c r="K351" s="183">
        <f t="shared" si="230"/>
        <v>99.642857142857139</v>
      </c>
      <c r="L351" s="183">
        <f t="shared" si="231"/>
        <v>100</v>
      </c>
    </row>
    <row r="352" spans="1:12" ht="12" customHeight="1">
      <c r="A352" s="410" t="s">
        <v>213</v>
      </c>
      <c r="B352" s="410"/>
      <c r="C352" s="410"/>
      <c r="D352" s="276">
        <f t="shared" ref="D352" si="238">D353</f>
        <v>16457.63</v>
      </c>
      <c r="E352" s="277">
        <v>22760</v>
      </c>
      <c r="F352" s="232">
        <f>F353</f>
        <v>28000</v>
      </c>
      <c r="G352" s="115">
        <f>G353</f>
        <v>27900</v>
      </c>
      <c r="H352" s="115">
        <f>H353</f>
        <v>27900</v>
      </c>
      <c r="I352" s="184">
        <f t="shared" si="217"/>
        <v>138.29451749735534</v>
      </c>
      <c r="J352" s="184">
        <f t="shared" si="229"/>
        <v>123.02284710017575</v>
      </c>
      <c r="K352" s="184">
        <f t="shared" si="230"/>
        <v>99.642857142857139</v>
      </c>
      <c r="L352" s="184">
        <f t="shared" si="231"/>
        <v>100</v>
      </c>
    </row>
    <row r="353" spans="1:12" ht="12" customHeight="1">
      <c r="A353" s="26"/>
      <c r="B353" s="35">
        <v>3</v>
      </c>
      <c r="C353" s="36" t="s">
        <v>58</v>
      </c>
      <c r="D353" s="283">
        <f>SUM(D354,D358)</f>
        <v>16457.63</v>
      </c>
      <c r="E353" s="284">
        <v>22760</v>
      </c>
      <c r="F353" s="238">
        <f>SUM(F354,F356)</f>
        <v>28000</v>
      </c>
      <c r="G353" s="119">
        <f>SUM(G354,G356)</f>
        <v>27900</v>
      </c>
      <c r="H353" s="119">
        <f>SUM(H354,H356)</f>
        <v>27900</v>
      </c>
      <c r="I353" s="180">
        <f t="shared" si="217"/>
        <v>138.29451749735534</v>
      </c>
      <c r="J353" s="180">
        <f t="shared" si="229"/>
        <v>123.02284710017575</v>
      </c>
      <c r="K353" s="180">
        <f t="shared" si="230"/>
        <v>99.642857142857139</v>
      </c>
      <c r="L353" s="180">
        <f t="shared" si="231"/>
        <v>100</v>
      </c>
    </row>
    <row r="354" spans="1:12" ht="12" customHeight="1">
      <c r="A354" s="26"/>
      <c r="B354" s="35">
        <v>38</v>
      </c>
      <c r="C354" s="36" t="s">
        <v>146</v>
      </c>
      <c r="D354" s="278">
        <f t="shared" ref="D354" si="239">SUM(D355)</f>
        <v>16457.63</v>
      </c>
      <c r="E354" s="279">
        <v>15930</v>
      </c>
      <c r="F354" s="233">
        <f>SUM(F355)</f>
        <v>21000</v>
      </c>
      <c r="G354" s="116">
        <f>SUM(G355)</f>
        <v>21000</v>
      </c>
      <c r="H354" s="116">
        <f>SUM(H355)</f>
        <v>21000</v>
      </c>
      <c r="I354" s="180">
        <f t="shared" si="217"/>
        <v>96.794009830090971</v>
      </c>
      <c r="J354" s="180">
        <f t="shared" si="229"/>
        <v>131.82674199623352</v>
      </c>
      <c r="K354" s="180">
        <f t="shared" si="230"/>
        <v>100</v>
      </c>
      <c r="L354" s="180">
        <f t="shared" si="231"/>
        <v>100</v>
      </c>
    </row>
    <row r="355" spans="1:12" ht="12" customHeight="1">
      <c r="A355" s="26"/>
      <c r="B355" s="37">
        <v>381</v>
      </c>
      <c r="C355" s="39" t="s">
        <v>32</v>
      </c>
      <c r="D355" s="97">
        <v>16457.63</v>
      </c>
      <c r="E355" s="97">
        <v>15930</v>
      </c>
      <c r="F355" s="239">
        <v>21000</v>
      </c>
      <c r="G355" s="117">
        <f>F355</f>
        <v>21000</v>
      </c>
      <c r="H355" s="117">
        <f>G355</f>
        <v>21000</v>
      </c>
      <c r="I355" s="180">
        <f t="shared" si="217"/>
        <v>96.794009830090971</v>
      </c>
      <c r="J355" s="180">
        <f t="shared" si="229"/>
        <v>131.82674199623352</v>
      </c>
      <c r="K355" s="180">
        <f t="shared" si="230"/>
        <v>100</v>
      </c>
      <c r="L355" s="180">
        <f t="shared" si="231"/>
        <v>100</v>
      </c>
    </row>
    <row r="356" spans="1:12" ht="12" customHeight="1">
      <c r="A356" s="26"/>
      <c r="B356" s="35">
        <v>32</v>
      </c>
      <c r="C356" s="36" t="s">
        <v>59</v>
      </c>
      <c r="D356" s="289">
        <f>SUM(D357:D358)</f>
        <v>0</v>
      </c>
      <c r="E356" s="289">
        <v>6830</v>
      </c>
      <c r="F356" s="253">
        <f t="shared" ref="F356:H356" si="240">SUM(F357:F358)</f>
        <v>7000</v>
      </c>
      <c r="G356" s="313">
        <f t="shared" si="240"/>
        <v>6900</v>
      </c>
      <c r="H356" s="313">
        <f t="shared" si="240"/>
        <v>6900</v>
      </c>
      <c r="I356" s="188" t="e">
        <f t="shared" si="217"/>
        <v>#DIV/0!</v>
      </c>
      <c r="J356" s="188">
        <f t="shared" si="229"/>
        <v>102.48901903367495</v>
      </c>
      <c r="K356" s="188">
        <f t="shared" si="230"/>
        <v>98.571428571428584</v>
      </c>
      <c r="L356" s="188">
        <f t="shared" si="231"/>
        <v>100</v>
      </c>
    </row>
    <row r="357" spans="1:12" ht="12" customHeight="1">
      <c r="A357" s="26"/>
      <c r="B357" s="37">
        <v>322</v>
      </c>
      <c r="C357" s="39" t="s">
        <v>202</v>
      </c>
      <c r="D357" s="97">
        <v>0</v>
      </c>
      <c r="E357" s="97">
        <v>1330</v>
      </c>
      <c r="F357" s="239">
        <v>1400</v>
      </c>
      <c r="G357" s="117">
        <f>F357</f>
        <v>1400</v>
      </c>
      <c r="H357" s="117">
        <f>G357</f>
        <v>1400</v>
      </c>
      <c r="I357" s="180" t="e">
        <f t="shared" si="217"/>
        <v>#DIV/0!</v>
      </c>
      <c r="J357" s="180">
        <f t="shared" si="229"/>
        <v>105.26315789473684</v>
      </c>
      <c r="K357" s="180">
        <f t="shared" si="230"/>
        <v>100</v>
      </c>
      <c r="L357" s="180">
        <f t="shared" si="231"/>
        <v>100</v>
      </c>
    </row>
    <row r="358" spans="1:12" ht="12" customHeight="1">
      <c r="A358" s="26"/>
      <c r="B358" s="37">
        <v>323</v>
      </c>
      <c r="C358" s="40" t="s">
        <v>60</v>
      </c>
      <c r="D358" s="147">
        <v>0</v>
      </c>
      <c r="E358" s="148">
        <v>5500</v>
      </c>
      <c r="F358" s="254">
        <v>5600</v>
      </c>
      <c r="G358" s="149">
        <v>5500</v>
      </c>
      <c r="H358" s="149">
        <v>5500</v>
      </c>
      <c r="I358" s="180" t="e">
        <f t="shared" si="217"/>
        <v>#DIV/0!</v>
      </c>
      <c r="J358" s="180">
        <f t="shared" si="229"/>
        <v>101.81818181818181</v>
      </c>
      <c r="K358" s="180">
        <f t="shared" si="230"/>
        <v>98.214285714285708</v>
      </c>
      <c r="L358" s="180">
        <f t="shared" si="231"/>
        <v>100</v>
      </c>
    </row>
    <row r="359" spans="1:12" ht="12" customHeight="1">
      <c r="A359" s="392" t="s">
        <v>210</v>
      </c>
      <c r="B359" s="392"/>
      <c r="C359" s="392"/>
      <c r="D359" s="296">
        <f t="shared" ref="D359:D362" si="241">D360</f>
        <v>0</v>
      </c>
      <c r="E359" s="297">
        <v>13000</v>
      </c>
      <c r="F359" s="245">
        <f t="shared" ref="F359:H362" si="242">F360</f>
        <v>10000</v>
      </c>
      <c r="G359" s="127">
        <f t="shared" si="242"/>
        <v>10000</v>
      </c>
      <c r="H359" s="127">
        <f t="shared" si="242"/>
        <v>10000</v>
      </c>
      <c r="I359" s="182" t="e">
        <f t="shared" si="217"/>
        <v>#DIV/0!</v>
      </c>
      <c r="J359" s="182">
        <f t="shared" si="229"/>
        <v>76.923076923076934</v>
      </c>
      <c r="K359" s="182">
        <f t="shared" si="230"/>
        <v>100</v>
      </c>
      <c r="L359" s="182">
        <f t="shared" si="231"/>
        <v>100</v>
      </c>
    </row>
    <row r="360" spans="1:12" ht="12" customHeight="1">
      <c r="A360" s="400" t="s">
        <v>201</v>
      </c>
      <c r="B360" s="400"/>
      <c r="C360" s="400"/>
      <c r="D360" s="274">
        <f t="shared" si="241"/>
        <v>0</v>
      </c>
      <c r="E360" s="275">
        <v>13000</v>
      </c>
      <c r="F360" s="231">
        <f t="shared" si="242"/>
        <v>10000</v>
      </c>
      <c r="G360" s="114">
        <f t="shared" si="242"/>
        <v>10000</v>
      </c>
      <c r="H360" s="114">
        <f t="shared" si="242"/>
        <v>10000</v>
      </c>
      <c r="I360" s="183" t="e">
        <f t="shared" si="217"/>
        <v>#DIV/0!</v>
      </c>
      <c r="J360" s="183">
        <f t="shared" si="229"/>
        <v>76.923076923076934</v>
      </c>
      <c r="K360" s="183">
        <f t="shared" si="230"/>
        <v>100</v>
      </c>
      <c r="L360" s="183">
        <f t="shared" si="231"/>
        <v>100</v>
      </c>
    </row>
    <row r="361" spans="1:12" ht="12" customHeight="1">
      <c r="A361" s="410" t="s">
        <v>111</v>
      </c>
      <c r="B361" s="410"/>
      <c r="C361" s="410"/>
      <c r="D361" s="276">
        <f t="shared" si="241"/>
        <v>0</v>
      </c>
      <c r="E361" s="277">
        <v>13000</v>
      </c>
      <c r="F361" s="232">
        <f t="shared" si="242"/>
        <v>10000</v>
      </c>
      <c r="G361" s="115">
        <f t="shared" si="242"/>
        <v>10000</v>
      </c>
      <c r="H361" s="115">
        <f t="shared" si="242"/>
        <v>10000</v>
      </c>
      <c r="I361" s="184" t="e">
        <f t="shared" si="217"/>
        <v>#DIV/0!</v>
      </c>
      <c r="J361" s="184">
        <f t="shared" si="229"/>
        <v>76.923076923076934</v>
      </c>
      <c r="K361" s="184">
        <f t="shared" si="230"/>
        <v>100</v>
      </c>
      <c r="L361" s="184">
        <f t="shared" si="231"/>
        <v>100</v>
      </c>
    </row>
    <row r="362" spans="1:12" ht="12" customHeight="1">
      <c r="A362" s="26"/>
      <c r="B362" s="35">
        <v>3</v>
      </c>
      <c r="C362" s="36" t="s">
        <v>58</v>
      </c>
      <c r="D362" s="283">
        <f t="shared" si="241"/>
        <v>0</v>
      </c>
      <c r="E362" s="284">
        <v>13000</v>
      </c>
      <c r="F362" s="238">
        <f t="shared" si="242"/>
        <v>10000</v>
      </c>
      <c r="G362" s="119">
        <f t="shared" si="242"/>
        <v>10000</v>
      </c>
      <c r="H362" s="119">
        <f t="shared" si="242"/>
        <v>10000</v>
      </c>
      <c r="I362" s="180" t="e">
        <f t="shared" si="217"/>
        <v>#DIV/0!</v>
      </c>
      <c r="J362" s="180">
        <f t="shared" si="229"/>
        <v>76.923076923076934</v>
      </c>
      <c r="K362" s="180">
        <f t="shared" si="230"/>
        <v>100</v>
      </c>
      <c r="L362" s="180">
        <f t="shared" si="231"/>
        <v>100</v>
      </c>
    </row>
    <row r="363" spans="1:12" ht="12" customHeight="1">
      <c r="A363" s="26"/>
      <c r="B363" s="35">
        <v>38</v>
      </c>
      <c r="C363" s="36" t="s">
        <v>146</v>
      </c>
      <c r="D363" s="278">
        <f t="shared" ref="D363" si="243">SUM(D364:D364)</f>
        <v>0</v>
      </c>
      <c r="E363" s="279">
        <v>13000</v>
      </c>
      <c r="F363" s="233">
        <f>SUM(F364:F364)</f>
        <v>10000</v>
      </c>
      <c r="G363" s="116">
        <f>SUM(G364:G364)</f>
        <v>10000</v>
      </c>
      <c r="H363" s="116">
        <f>SUM(H364:H364)</f>
        <v>10000</v>
      </c>
      <c r="I363" s="180" t="e">
        <f t="shared" si="217"/>
        <v>#DIV/0!</v>
      </c>
      <c r="J363" s="180">
        <f t="shared" si="229"/>
        <v>76.923076923076934</v>
      </c>
      <c r="K363" s="180">
        <f t="shared" si="230"/>
        <v>100</v>
      </c>
      <c r="L363" s="180">
        <f t="shared" si="231"/>
        <v>100</v>
      </c>
    </row>
    <row r="364" spans="1:12" ht="12" customHeight="1">
      <c r="A364" s="26"/>
      <c r="B364" s="37">
        <v>382</v>
      </c>
      <c r="C364" s="39" t="s">
        <v>33</v>
      </c>
      <c r="D364" s="97">
        <v>0</v>
      </c>
      <c r="E364" s="97">
        <v>13000</v>
      </c>
      <c r="F364" s="239">
        <v>10000</v>
      </c>
      <c r="G364" s="239">
        <v>10000</v>
      </c>
      <c r="H364" s="239">
        <v>10000</v>
      </c>
      <c r="I364" s="180" t="e">
        <f t="shared" si="217"/>
        <v>#DIV/0!</v>
      </c>
      <c r="J364" s="180">
        <f t="shared" si="229"/>
        <v>76.923076923076934</v>
      </c>
      <c r="K364" s="180">
        <f t="shared" si="230"/>
        <v>100</v>
      </c>
      <c r="L364" s="180">
        <f t="shared" si="231"/>
        <v>100</v>
      </c>
    </row>
    <row r="365" spans="1:12" ht="12" customHeight="1">
      <c r="A365" s="404" t="s">
        <v>209</v>
      </c>
      <c r="B365" s="404"/>
      <c r="C365" s="404"/>
      <c r="D365" s="296">
        <f t="shared" ref="D365:D368" si="244">D366</f>
        <v>0</v>
      </c>
      <c r="E365" s="297">
        <v>0</v>
      </c>
      <c r="F365" s="245">
        <f t="shared" ref="F365:H368" si="245">F366</f>
        <v>0</v>
      </c>
      <c r="G365" s="127">
        <f t="shared" si="245"/>
        <v>0</v>
      </c>
      <c r="H365" s="127">
        <f t="shared" si="245"/>
        <v>0</v>
      </c>
      <c r="I365" s="182" t="e">
        <f t="shared" si="217"/>
        <v>#DIV/0!</v>
      </c>
      <c r="J365" s="182" t="e">
        <f t="shared" si="229"/>
        <v>#DIV/0!</v>
      </c>
      <c r="K365" s="182" t="e">
        <f t="shared" si="230"/>
        <v>#DIV/0!</v>
      </c>
      <c r="L365" s="182" t="e">
        <f t="shared" si="231"/>
        <v>#DIV/0!</v>
      </c>
    </row>
    <row r="366" spans="1:12" ht="12" customHeight="1">
      <c r="A366" s="400" t="s">
        <v>201</v>
      </c>
      <c r="B366" s="400"/>
      <c r="C366" s="400"/>
      <c r="D366" s="274">
        <f t="shared" si="244"/>
        <v>0</v>
      </c>
      <c r="E366" s="275">
        <v>0</v>
      </c>
      <c r="F366" s="231">
        <f t="shared" si="245"/>
        <v>0</v>
      </c>
      <c r="G366" s="114">
        <f t="shared" si="245"/>
        <v>0</v>
      </c>
      <c r="H366" s="114">
        <f t="shared" si="245"/>
        <v>0</v>
      </c>
      <c r="I366" s="183" t="e">
        <f t="shared" si="217"/>
        <v>#DIV/0!</v>
      </c>
      <c r="J366" s="183" t="e">
        <f t="shared" si="229"/>
        <v>#DIV/0!</v>
      </c>
      <c r="K366" s="183" t="e">
        <f t="shared" si="230"/>
        <v>#DIV/0!</v>
      </c>
      <c r="L366" s="183" t="e">
        <f t="shared" si="231"/>
        <v>#DIV/0!</v>
      </c>
    </row>
    <row r="367" spans="1:12" ht="12" customHeight="1">
      <c r="A367" s="410" t="s">
        <v>70</v>
      </c>
      <c r="B367" s="410"/>
      <c r="C367" s="410"/>
      <c r="D367" s="276">
        <f t="shared" si="244"/>
        <v>0</v>
      </c>
      <c r="E367" s="277">
        <v>0</v>
      </c>
      <c r="F367" s="232">
        <f t="shared" si="245"/>
        <v>0</v>
      </c>
      <c r="G367" s="115">
        <f t="shared" si="245"/>
        <v>0</v>
      </c>
      <c r="H367" s="115">
        <f t="shared" si="245"/>
        <v>0</v>
      </c>
      <c r="I367" s="184" t="e">
        <f t="shared" si="217"/>
        <v>#DIV/0!</v>
      </c>
      <c r="J367" s="184" t="e">
        <f t="shared" si="229"/>
        <v>#DIV/0!</v>
      </c>
      <c r="K367" s="184" t="e">
        <f t="shared" si="230"/>
        <v>#DIV/0!</v>
      </c>
      <c r="L367" s="184" t="e">
        <f t="shared" si="231"/>
        <v>#DIV/0!</v>
      </c>
    </row>
    <row r="368" spans="1:12" ht="12" customHeight="1">
      <c r="A368" s="26"/>
      <c r="B368" s="35">
        <v>4</v>
      </c>
      <c r="C368" s="36" t="s">
        <v>94</v>
      </c>
      <c r="D368" s="283">
        <f t="shared" si="244"/>
        <v>0</v>
      </c>
      <c r="E368" s="284">
        <v>0</v>
      </c>
      <c r="F368" s="238">
        <f t="shared" si="245"/>
        <v>0</v>
      </c>
      <c r="G368" s="119">
        <f t="shared" si="245"/>
        <v>0</v>
      </c>
      <c r="H368" s="119">
        <f t="shared" si="245"/>
        <v>0</v>
      </c>
      <c r="I368" s="180" t="e">
        <f t="shared" si="217"/>
        <v>#DIV/0!</v>
      </c>
      <c r="J368" s="180" t="e">
        <f t="shared" si="229"/>
        <v>#DIV/0!</v>
      </c>
      <c r="K368" s="180" t="e">
        <f t="shared" si="230"/>
        <v>#DIV/0!</v>
      </c>
      <c r="L368" s="180" t="e">
        <f t="shared" si="231"/>
        <v>#DIV/0!</v>
      </c>
    </row>
    <row r="369" spans="1:12" ht="12" customHeight="1">
      <c r="A369" s="26"/>
      <c r="B369" s="35">
        <v>42</v>
      </c>
      <c r="C369" s="36" t="s">
        <v>207</v>
      </c>
      <c r="D369" s="278">
        <f t="shared" ref="D369" si="246">SUM(D370:D370)</f>
        <v>0</v>
      </c>
      <c r="E369" s="279">
        <v>0</v>
      </c>
      <c r="F369" s="233">
        <f>SUM(F370:F370)</f>
        <v>0</v>
      </c>
      <c r="G369" s="116">
        <f>SUM(G370:G370)</f>
        <v>0</v>
      </c>
      <c r="H369" s="116">
        <f>SUM(H370:H370)</f>
        <v>0</v>
      </c>
      <c r="I369" s="180" t="e">
        <f t="shared" si="217"/>
        <v>#DIV/0!</v>
      </c>
      <c r="J369" s="180" t="e">
        <f t="shared" si="229"/>
        <v>#DIV/0!</v>
      </c>
      <c r="K369" s="180" t="e">
        <f t="shared" si="230"/>
        <v>#DIV/0!</v>
      </c>
      <c r="L369" s="180" t="e">
        <f t="shared" si="231"/>
        <v>#DIV/0!</v>
      </c>
    </row>
    <row r="370" spans="1:12" ht="12" customHeight="1">
      <c r="A370" s="26"/>
      <c r="B370" s="37">
        <v>421</v>
      </c>
      <c r="C370" s="39" t="s">
        <v>208</v>
      </c>
      <c r="D370" s="97">
        <v>0</v>
      </c>
      <c r="E370" s="97">
        <v>0</v>
      </c>
      <c r="F370" s="239">
        <v>0</v>
      </c>
      <c r="G370" s="117">
        <f>F370</f>
        <v>0</v>
      </c>
      <c r="H370" s="117">
        <f>G370</f>
        <v>0</v>
      </c>
      <c r="I370" s="180" t="e">
        <f t="shared" si="217"/>
        <v>#DIV/0!</v>
      </c>
      <c r="J370" s="180" t="e">
        <f t="shared" si="229"/>
        <v>#DIV/0!</v>
      </c>
      <c r="K370" s="180" t="e">
        <f t="shared" si="230"/>
        <v>#DIV/0!</v>
      </c>
      <c r="L370" s="180" t="e">
        <f t="shared" si="231"/>
        <v>#DIV/0!</v>
      </c>
    </row>
    <row r="371" spans="1:12" ht="12" customHeight="1">
      <c r="A371" s="404" t="s">
        <v>205</v>
      </c>
      <c r="B371" s="404"/>
      <c r="C371" s="404"/>
      <c r="D371" s="296">
        <f t="shared" ref="D371" si="247">D372</f>
        <v>0</v>
      </c>
      <c r="E371" s="297">
        <v>71100</v>
      </c>
      <c r="F371" s="245">
        <f>F372</f>
        <v>23000</v>
      </c>
      <c r="G371" s="127">
        <f>G372</f>
        <v>23000</v>
      </c>
      <c r="H371" s="127">
        <f>H372</f>
        <v>23000</v>
      </c>
      <c r="I371" s="182" t="e">
        <f t="shared" si="217"/>
        <v>#DIV/0!</v>
      </c>
      <c r="J371" s="182">
        <f t="shared" si="229"/>
        <v>32.348804500703238</v>
      </c>
      <c r="K371" s="182">
        <f t="shared" si="230"/>
        <v>100</v>
      </c>
      <c r="L371" s="182">
        <f t="shared" si="231"/>
        <v>100</v>
      </c>
    </row>
    <row r="372" spans="1:12" ht="12" customHeight="1">
      <c r="A372" s="400" t="s">
        <v>201</v>
      </c>
      <c r="B372" s="400"/>
      <c r="C372" s="400"/>
      <c r="D372" s="274">
        <f t="shared" ref="D372" si="248">D375</f>
        <v>0</v>
      </c>
      <c r="E372" s="275">
        <v>71100</v>
      </c>
      <c r="F372" s="231">
        <f>F375</f>
        <v>23000</v>
      </c>
      <c r="G372" s="114">
        <f>G375</f>
        <v>23000</v>
      </c>
      <c r="H372" s="114">
        <f>H375</f>
        <v>23000</v>
      </c>
      <c r="I372" s="183" t="e">
        <f t="shared" si="217"/>
        <v>#DIV/0!</v>
      </c>
      <c r="J372" s="183">
        <f t="shared" si="229"/>
        <v>32.348804500703238</v>
      </c>
      <c r="K372" s="183">
        <f t="shared" si="230"/>
        <v>100</v>
      </c>
      <c r="L372" s="183">
        <f t="shared" si="231"/>
        <v>100</v>
      </c>
    </row>
    <row r="373" spans="1:12" ht="12" customHeight="1">
      <c r="A373" s="409" t="s">
        <v>69</v>
      </c>
      <c r="B373" s="409"/>
      <c r="C373" s="409"/>
      <c r="D373" s="276">
        <f t="shared" ref="D373" si="249">D372-D374</f>
        <v>0</v>
      </c>
      <c r="E373" s="277">
        <v>0</v>
      </c>
      <c r="F373" s="232">
        <f>F372-F374</f>
        <v>2000</v>
      </c>
      <c r="G373" s="115">
        <f>G372-G374</f>
        <v>1890</v>
      </c>
      <c r="H373" s="115">
        <f>H372-H374</f>
        <v>778</v>
      </c>
      <c r="I373" s="184" t="e">
        <f t="shared" si="217"/>
        <v>#DIV/0!</v>
      </c>
      <c r="J373" s="184" t="e">
        <f t="shared" si="229"/>
        <v>#DIV/0!</v>
      </c>
      <c r="K373" s="184">
        <f t="shared" si="230"/>
        <v>94.5</v>
      </c>
      <c r="L373" s="184">
        <f t="shared" si="231"/>
        <v>41.164021164021165</v>
      </c>
    </row>
    <row r="374" spans="1:12" ht="12" customHeight="1">
      <c r="A374" s="410" t="s">
        <v>70</v>
      </c>
      <c r="B374" s="410"/>
      <c r="C374" s="410"/>
      <c r="D374" s="276">
        <v>0</v>
      </c>
      <c r="E374" s="277">
        <v>71100</v>
      </c>
      <c r="F374" s="232">
        <v>21000</v>
      </c>
      <c r="G374" s="115">
        <v>21110</v>
      </c>
      <c r="H374" s="115">
        <v>22222</v>
      </c>
      <c r="I374" s="184" t="e">
        <f t="shared" si="217"/>
        <v>#DIV/0!</v>
      </c>
      <c r="J374" s="184">
        <f t="shared" si="229"/>
        <v>29.535864978902953</v>
      </c>
      <c r="K374" s="184">
        <f t="shared" si="230"/>
        <v>100.52380952380953</v>
      </c>
      <c r="L374" s="184">
        <f t="shared" si="231"/>
        <v>105.26764566556135</v>
      </c>
    </row>
    <row r="375" spans="1:12" ht="12" customHeight="1">
      <c r="A375" s="26"/>
      <c r="B375" s="35">
        <v>4</v>
      </c>
      <c r="C375" s="36" t="s">
        <v>206</v>
      </c>
      <c r="D375" s="283">
        <f t="shared" ref="D375" si="250">D376</f>
        <v>0</v>
      </c>
      <c r="E375" s="284">
        <v>71100</v>
      </c>
      <c r="F375" s="238">
        <f>F376</f>
        <v>23000</v>
      </c>
      <c r="G375" s="119">
        <f>G376</f>
        <v>23000</v>
      </c>
      <c r="H375" s="119">
        <f>H376</f>
        <v>23000</v>
      </c>
      <c r="I375" s="180" t="e">
        <f t="shared" si="217"/>
        <v>#DIV/0!</v>
      </c>
      <c r="J375" s="180">
        <f t="shared" si="229"/>
        <v>32.348804500703238</v>
      </c>
      <c r="K375" s="180">
        <f t="shared" si="230"/>
        <v>100</v>
      </c>
      <c r="L375" s="180">
        <f t="shared" si="231"/>
        <v>100</v>
      </c>
    </row>
    <row r="376" spans="1:12" ht="12" customHeight="1">
      <c r="A376" s="26"/>
      <c r="B376" s="35">
        <v>42</v>
      </c>
      <c r="C376" s="36" t="s">
        <v>207</v>
      </c>
      <c r="D376" s="278">
        <f t="shared" ref="D376" si="251">SUM(D377:D377)</f>
        <v>0</v>
      </c>
      <c r="E376" s="279">
        <v>71100</v>
      </c>
      <c r="F376" s="233">
        <f>SUM(F377:F377)</f>
        <v>23000</v>
      </c>
      <c r="G376" s="116">
        <f>SUM(G377:G377)</f>
        <v>23000</v>
      </c>
      <c r="H376" s="116">
        <f>SUM(H377:H377)</f>
        <v>23000</v>
      </c>
      <c r="I376" s="180" t="e">
        <f t="shared" si="217"/>
        <v>#DIV/0!</v>
      </c>
      <c r="J376" s="180">
        <f t="shared" si="229"/>
        <v>32.348804500703238</v>
      </c>
      <c r="K376" s="180">
        <f t="shared" si="230"/>
        <v>100</v>
      </c>
      <c r="L376" s="180">
        <f t="shared" si="231"/>
        <v>100</v>
      </c>
    </row>
    <row r="377" spans="1:12" ht="12" customHeight="1">
      <c r="A377" s="26"/>
      <c r="B377" s="37">
        <v>421</v>
      </c>
      <c r="C377" s="39" t="s">
        <v>208</v>
      </c>
      <c r="D377" s="97">
        <v>0</v>
      </c>
      <c r="E377" s="97">
        <v>71100</v>
      </c>
      <c r="F377" s="239">
        <v>23000</v>
      </c>
      <c r="G377" s="117">
        <f>F377</f>
        <v>23000</v>
      </c>
      <c r="H377" s="117">
        <f>G377</f>
        <v>23000</v>
      </c>
      <c r="I377" s="180" t="e">
        <f t="shared" si="217"/>
        <v>#DIV/0!</v>
      </c>
      <c r="J377" s="180">
        <f t="shared" si="229"/>
        <v>32.348804500703238</v>
      </c>
      <c r="K377" s="180">
        <f t="shared" si="230"/>
        <v>100</v>
      </c>
      <c r="L377" s="180">
        <f t="shared" si="231"/>
        <v>100</v>
      </c>
    </row>
    <row r="378" spans="1:12" ht="12" customHeight="1">
      <c r="A378" s="392" t="s">
        <v>112</v>
      </c>
      <c r="B378" s="392"/>
      <c r="C378" s="392"/>
      <c r="D378" s="296">
        <f t="shared" ref="D378:D381" si="252">D379</f>
        <v>670</v>
      </c>
      <c r="E378" s="297">
        <v>670</v>
      </c>
      <c r="F378" s="245">
        <f t="shared" ref="F378:H381" si="253">F379</f>
        <v>700</v>
      </c>
      <c r="G378" s="127">
        <f t="shared" si="253"/>
        <v>700</v>
      </c>
      <c r="H378" s="127">
        <f t="shared" si="253"/>
        <v>700</v>
      </c>
      <c r="I378" s="182">
        <f t="shared" si="217"/>
        <v>100</v>
      </c>
      <c r="J378" s="182">
        <f t="shared" si="229"/>
        <v>104.4776119402985</v>
      </c>
      <c r="K378" s="182">
        <f t="shared" si="230"/>
        <v>100</v>
      </c>
      <c r="L378" s="182">
        <f t="shared" si="231"/>
        <v>100</v>
      </c>
    </row>
    <row r="379" spans="1:12" ht="12" customHeight="1">
      <c r="A379" s="411" t="s">
        <v>203</v>
      </c>
      <c r="B379" s="412"/>
      <c r="C379" s="412"/>
      <c r="D379" s="274">
        <f t="shared" si="252"/>
        <v>670</v>
      </c>
      <c r="E379" s="275">
        <v>670</v>
      </c>
      <c r="F379" s="231">
        <f t="shared" si="253"/>
        <v>700</v>
      </c>
      <c r="G379" s="114">
        <f t="shared" si="253"/>
        <v>700</v>
      </c>
      <c r="H379" s="114">
        <f t="shared" si="253"/>
        <v>700</v>
      </c>
      <c r="I379" s="183">
        <f t="shared" si="217"/>
        <v>100</v>
      </c>
      <c r="J379" s="183">
        <f t="shared" si="229"/>
        <v>104.4776119402985</v>
      </c>
      <c r="K379" s="183">
        <f t="shared" si="230"/>
        <v>100</v>
      </c>
      <c r="L379" s="183">
        <f t="shared" si="231"/>
        <v>100</v>
      </c>
    </row>
    <row r="380" spans="1:12" ht="12" customHeight="1">
      <c r="A380" s="395" t="s">
        <v>105</v>
      </c>
      <c r="B380" s="396"/>
      <c r="C380" s="396"/>
      <c r="D380" s="276">
        <f t="shared" si="252"/>
        <v>670</v>
      </c>
      <c r="E380" s="277">
        <v>670</v>
      </c>
      <c r="F380" s="232">
        <f t="shared" si="253"/>
        <v>700</v>
      </c>
      <c r="G380" s="115">
        <f t="shared" si="253"/>
        <v>700</v>
      </c>
      <c r="H380" s="115">
        <f t="shared" si="253"/>
        <v>700</v>
      </c>
      <c r="I380" s="184">
        <f t="shared" si="217"/>
        <v>100</v>
      </c>
      <c r="J380" s="184">
        <f t="shared" si="229"/>
        <v>104.4776119402985</v>
      </c>
      <c r="K380" s="184">
        <f t="shared" si="230"/>
        <v>100</v>
      </c>
      <c r="L380" s="184">
        <f t="shared" si="231"/>
        <v>100</v>
      </c>
    </row>
    <row r="381" spans="1:12" ht="12" customHeight="1">
      <c r="A381" s="26"/>
      <c r="B381" s="35">
        <v>4</v>
      </c>
      <c r="C381" s="39" t="s">
        <v>204</v>
      </c>
      <c r="D381" s="283">
        <f t="shared" si="252"/>
        <v>670</v>
      </c>
      <c r="E381" s="284">
        <v>670</v>
      </c>
      <c r="F381" s="238">
        <f t="shared" si="253"/>
        <v>700</v>
      </c>
      <c r="G381" s="119">
        <f t="shared" si="253"/>
        <v>700</v>
      </c>
      <c r="H381" s="119">
        <f t="shared" si="253"/>
        <v>700</v>
      </c>
      <c r="I381" s="180">
        <f t="shared" si="217"/>
        <v>100</v>
      </c>
      <c r="J381" s="180">
        <f t="shared" si="229"/>
        <v>104.4776119402985</v>
      </c>
      <c r="K381" s="180">
        <f t="shared" si="230"/>
        <v>100</v>
      </c>
      <c r="L381" s="180">
        <f t="shared" si="231"/>
        <v>100</v>
      </c>
    </row>
    <row r="382" spans="1:12" ht="12" customHeight="1">
      <c r="A382" s="26"/>
      <c r="B382" s="35">
        <v>42</v>
      </c>
      <c r="C382" s="36" t="s">
        <v>119</v>
      </c>
      <c r="D382" s="278">
        <f t="shared" ref="D382" si="254">SUM(D383:D383)</f>
        <v>670</v>
      </c>
      <c r="E382" s="279">
        <v>670</v>
      </c>
      <c r="F382" s="233">
        <f>SUM(F383:F383)</f>
        <v>700</v>
      </c>
      <c r="G382" s="116">
        <f>SUM(G383:G383)</f>
        <v>700</v>
      </c>
      <c r="H382" s="116">
        <f>SUM(H383:H383)</f>
        <v>700</v>
      </c>
      <c r="I382" s="180">
        <f t="shared" si="217"/>
        <v>100</v>
      </c>
      <c r="J382" s="180">
        <f t="shared" si="229"/>
        <v>104.4776119402985</v>
      </c>
      <c r="K382" s="180">
        <f t="shared" si="230"/>
        <v>100</v>
      </c>
      <c r="L382" s="180">
        <f t="shared" si="231"/>
        <v>100</v>
      </c>
    </row>
    <row r="383" spans="1:12" ht="12" customHeight="1">
      <c r="A383" s="26"/>
      <c r="B383" s="37">
        <v>426</v>
      </c>
      <c r="C383" s="39" t="s">
        <v>41</v>
      </c>
      <c r="D383" s="97">
        <v>670</v>
      </c>
      <c r="E383" s="97">
        <v>670</v>
      </c>
      <c r="F383" s="239">
        <v>700</v>
      </c>
      <c r="G383" s="117">
        <f>F383</f>
        <v>700</v>
      </c>
      <c r="H383" s="117">
        <f>G383</f>
        <v>700</v>
      </c>
      <c r="I383" s="180">
        <f t="shared" si="217"/>
        <v>100</v>
      </c>
      <c r="J383" s="180">
        <f t="shared" si="229"/>
        <v>104.4776119402985</v>
      </c>
      <c r="K383" s="180">
        <f t="shared" si="230"/>
        <v>100</v>
      </c>
      <c r="L383" s="180">
        <f t="shared" si="231"/>
        <v>100</v>
      </c>
    </row>
    <row r="384" spans="1:12" ht="12" customHeight="1">
      <c r="A384" s="404" t="s">
        <v>200</v>
      </c>
      <c r="B384" s="404"/>
      <c r="C384" s="404"/>
      <c r="D384" s="272">
        <f t="shared" ref="D384" si="255">D385</f>
        <v>0</v>
      </c>
      <c r="E384" s="273">
        <v>3070</v>
      </c>
      <c r="F384" s="230">
        <f>SUM(F387,F391)</f>
        <v>3200</v>
      </c>
      <c r="G384" s="113">
        <f>SUM(G387,G391)</f>
        <v>3200</v>
      </c>
      <c r="H384" s="113">
        <f>SUM(H387,H391)</f>
        <v>3200</v>
      </c>
      <c r="I384" s="182" t="e">
        <f t="shared" si="217"/>
        <v>#DIV/0!</v>
      </c>
      <c r="J384" s="182">
        <f t="shared" si="229"/>
        <v>104.23452768729642</v>
      </c>
      <c r="K384" s="182">
        <f t="shared" si="230"/>
        <v>100</v>
      </c>
      <c r="L384" s="182">
        <f t="shared" si="231"/>
        <v>100</v>
      </c>
    </row>
    <row r="385" spans="1:12" ht="12" customHeight="1">
      <c r="A385" s="400" t="s">
        <v>201</v>
      </c>
      <c r="B385" s="400"/>
      <c r="C385" s="400"/>
      <c r="D385" s="274">
        <f>D387</f>
        <v>0</v>
      </c>
      <c r="E385" s="275">
        <v>2000</v>
      </c>
      <c r="F385" s="231">
        <f>F387</f>
        <v>2100</v>
      </c>
      <c r="G385" s="114">
        <f>G387</f>
        <v>2100</v>
      </c>
      <c r="H385" s="114">
        <f>H387</f>
        <v>2100</v>
      </c>
      <c r="I385" s="183" t="e">
        <f t="shared" si="217"/>
        <v>#DIV/0!</v>
      </c>
      <c r="J385" s="183">
        <f t="shared" si="229"/>
        <v>105</v>
      </c>
      <c r="K385" s="183">
        <f t="shared" si="230"/>
        <v>100</v>
      </c>
      <c r="L385" s="183">
        <f t="shared" si="231"/>
        <v>100</v>
      </c>
    </row>
    <row r="386" spans="1:12" ht="12" customHeight="1">
      <c r="A386" s="395" t="s">
        <v>105</v>
      </c>
      <c r="B386" s="396"/>
      <c r="C386" s="396"/>
      <c r="D386" s="276">
        <v>697.79</v>
      </c>
      <c r="E386" s="277">
        <v>23001</v>
      </c>
      <c r="F386" s="232">
        <v>23001</v>
      </c>
      <c r="G386" s="115">
        <v>23001</v>
      </c>
      <c r="H386" s="115">
        <v>23001</v>
      </c>
      <c r="I386" s="184">
        <f t="shared" si="217"/>
        <v>3296.2639189440952</v>
      </c>
      <c r="J386" s="184">
        <f t="shared" si="229"/>
        <v>100</v>
      </c>
      <c r="K386" s="184">
        <f t="shared" si="230"/>
        <v>100</v>
      </c>
      <c r="L386" s="184">
        <f t="shared" si="231"/>
        <v>100</v>
      </c>
    </row>
    <row r="387" spans="1:12" ht="12" customHeight="1">
      <c r="A387" s="26"/>
      <c r="B387" s="35">
        <v>3</v>
      </c>
      <c r="C387" s="36" t="s">
        <v>58</v>
      </c>
      <c r="D387" s="283">
        <f>D388</f>
        <v>0</v>
      </c>
      <c r="E387" s="283">
        <v>2000</v>
      </c>
      <c r="F387" s="242">
        <f t="shared" ref="F387:H387" si="256">F388</f>
        <v>2100</v>
      </c>
      <c r="G387" s="312">
        <f t="shared" si="256"/>
        <v>2100</v>
      </c>
      <c r="H387" s="312">
        <f t="shared" si="256"/>
        <v>2100</v>
      </c>
      <c r="I387" s="180" t="e">
        <f t="shared" si="217"/>
        <v>#DIV/0!</v>
      </c>
      <c r="J387" s="180">
        <f t="shared" si="229"/>
        <v>105</v>
      </c>
      <c r="K387" s="180">
        <f t="shared" si="230"/>
        <v>100</v>
      </c>
      <c r="L387" s="180">
        <f t="shared" si="231"/>
        <v>100</v>
      </c>
    </row>
    <row r="388" spans="1:12" ht="12" customHeight="1">
      <c r="A388" s="26"/>
      <c r="B388" s="35">
        <v>32</v>
      </c>
      <c r="C388" s="36" t="s">
        <v>59</v>
      </c>
      <c r="D388" s="278">
        <f>SUM(D389:D390)</f>
        <v>0</v>
      </c>
      <c r="E388" s="278">
        <v>2000</v>
      </c>
      <c r="F388" s="329">
        <f t="shared" ref="F388:H388" si="257">SUM(F389:F390)</f>
        <v>2100</v>
      </c>
      <c r="G388" s="330">
        <f t="shared" si="257"/>
        <v>2100</v>
      </c>
      <c r="H388" s="330">
        <f t="shared" si="257"/>
        <v>2100</v>
      </c>
      <c r="I388" s="180" t="e">
        <f t="shared" si="217"/>
        <v>#DIV/0!</v>
      </c>
      <c r="J388" s="180">
        <f t="shared" si="229"/>
        <v>105</v>
      </c>
      <c r="K388" s="180">
        <f t="shared" si="230"/>
        <v>100</v>
      </c>
      <c r="L388" s="180">
        <f t="shared" si="231"/>
        <v>100</v>
      </c>
    </row>
    <row r="389" spans="1:12" ht="12" customHeight="1">
      <c r="A389" s="26"/>
      <c r="B389" s="37">
        <v>322</v>
      </c>
      <c r="C389" s="39" t="s">
        <v>202</v>
      </c>
      <c r="D389" s="97">
        <v>0</v>
      </c>
      <c r="E389" s="97">
        <v>670</v>
      </c>
      <c r="F389" s="239">
        <v>700</v>
      </c>
      <c r="G389" s="117">
        <f>F389</f>
        <v>700</v>
      </c>
      <c r="H389" s="117">
        <f>G389</f>
        <v>700</v>
      </c>
      <c r="I389" s="180" t="e">
        <f t="shared" si="217"/>
        <v>#DIV/0!</v>
      </c>
      <c r="J389" s="180">
        <f t="shared" si="229"/>
        <v>104.4776119402985</v>
      </c>
      <c r="K389" s="180">
        <f t="shared" si="230"/>
        <v>100</v>
      </c>
      <c r="L389" s="180">
        <f t="shared" si="231"/>
        <v>100</v>
      </c>
    </row>
    <row r="390" spans="1:12" ht="12" customHeight="1">
      <c r="A390" s="26"/>
      <c r="B390" s="56">
        <v>323</v>
      </c>
      <c r="C390" s="39" t="s">
        <v>113</v>
      </c>
      <c r="D390" s="97">
        <v>0</v>
      </c>
      <c r="E390" s="97">
        <v>1330</v>
      </c>
      <c r="F390" s="239">
        <v>1400</v>
      </c>
      <c r="G390" s="117">
        <f>F390</f>
        <v>1400</v>
      </c>
      <c r="H390" s="117">
        <f>G390</f>
        <v>1400</v>
      </c>
      <c r="I390" s="180" t="e">
        <f t="shared" si="217"/>
        <v>#DIV/0!</v>
      </c>
      <c r="J390" s="180">
        <f t="shared" si="229"/>
        <v>105.26315789473684</v>
      </c>
      <c r="K390" s="180">
        <f t="shared" si="230"/>
        <v>100</v>
      </c>
      <c r="L390" s="180">
        <f t="shared" si="231"/>
        <v>100</v>
      </c>
    </row>
    <row r="391" spans="1:12" ht="12" customHeight="1">
      <c r="A391" s="26"/>
      <c r="B391" s="43">
        <v>38</v>
      </c>
      <c r="C391" s="57" t="s">
        <v>146</v>
      </c>
      <c r="D391" s="308">
        <f t="shared" ref="D391" si="258">SUM(D392:D392)</f>
        <v>0</v>
      </c>
      <c r="E391" s="309">
        <v>1070</v>
      </c>
      <c r="F391" s="255">
        <f>SUM(F392:F392)</f>
        <v>1100</v>
      </c>
      <c r="G391" s="136">
        <f>SUM(G392:G392)</f>
        <v>1100</v>
      </c>
      <c r="H391" s="136">
        <f>SUM(H392:H392)</f>
        <v>1100</v>
      </c>
      <c r="I391" s="201" t="e">
        <f t="shared" si="217"/>
        <v>#DIV/0!</v>
      </c>
      <c r="J391" s="201">
        <f t="shared" si="229"/>
        <v>102.803738317757</v>
      </c>
      <c r="K391" s="201">
        <f t="shared" si="230"/>
        <v>100</v>
      </c>
      <c r="L391" s="201">
        <f t="shared" si="231"/>
        <v>100</v>
      </c>
    </row>
    <row r="392" spans="1:12" ht="12" customHeight="1">
      <c r="A392" s="26"/>
      <c r="B392" s="37">
        <v>381</v>
      </c>
      <c r="C392" s="39" t="s">
        <v>32</v>
      </c>
      <c r="D392" s="97">
        <v>0</v>
      </c>
      <c r="E392" s="97">
        <v>1070</v>
      </c>
      <c r="F392" s="239">
        <v>1100</v>
      </c>
      <c r="G392" s="117">
        <f>F392</f>
        <v>1100</v>
      </c>
      <c r="H392" s="117">
        <f>G392</f>
        <v>1100</v>
      </c>
      <c r="I392" s="180" t="e">
        <f t="shared" ref="I392:I454" si="259">E392/D392*100</f>
        <v>#DIV/0!</v>
      </c>
      <c r="J392" s="180">
        <f t="shared" si="229"/>
        <v>102.803738317757</v>
      </c>
      <c r="K392" s="180">
        <f t="shared" si="230"/>
        <v>100</v>
      </c>
      <c r="L392" s="180">
        <f t="shared" si="231"/>
        <v>100</v>
      </c>
    </row>
    <row r="393" spans="1:12" ht="12" customHeight="1">
      <c r="A393" s="404" t="s">
        <v>197</v>
      </c>
      <c r="B393" s="404"/>
      <c r="C393" s="404"/>
      <c r="D393" s="296">
        <f t="shared" ref="D393:D396" si="260">D394</f>
        <v>0</v>
      </c>
      <c r="E393" s="297">
        <v>3320</v>
      </c>
      <c r="F393" s="245">
        <f t="shared" ref="F393:H396" si="261">F394</f>
        <v>3400</v>
      </c>
      <c r="G393" s="127">
        <f t="shared" si="261"/>
        <v>3400</v>
      </c>
      <c r="H393" s="127">
        <f t="shared" si="261"/>
        <v>3400</v>
      </c>
      <c r="I393" s="182" t="e">
        <f t="shared" si="259"/>
        <v>#DIV/0!</v>
      </c>
      <c r="J393" s="182">
        <f t="shared" si="229"/>
        <v>102.40963855421687</v>
      </c>
      <c r="K393" s="182">
        <f t="shared" si="230"/>
        <v>100</v>
      </c>
      <c r="L393" s="182">
        <f t="shared" si="231"/>
        <v>100</v>
      </c>
    </row>
    <row r="394" spans="1:12" ht="12" customHeight="1">
      <c r="A394" s="408" t="s">
        <v>198</v>
      </c>
      <c r="B394" s="408"/>
      <c r="C394" s="408"/>
      <c r="D394" s="274">
        <f t="shared" si="260"/>
        <v>0</v>
      </c>
      <c r="E394" s="275">
        <v>3320</v>
      </c>
      <c r="F394" s="231">
        <f t="shared" si="261"/>
        <v>3400</v>
      </c>
      <c r="G394" s="114">
        <f t="shared" si="261"/>
        <v>3400</v>
      </c>
      <c r="H394" s="114">
        <f t="shared" si="261"/>
        <v>3400</v>
      </c>
      <c r="I394" s="183" t="e">
        <f t="shared" si="259"/>
        <v>#DIV/0!</v>
      </c>
      <c r="J394" s="183">
        <f t="shared" si="229"/>
        <v>102.40963855421687</v>
      </c>
      <c r="K394" s="183">
        <f t="shared" si="230"/>
        <v>100</v>
      </c>
      <c r="L394" s="183">
        <f t="shared" si="231"/>
        <v>100</v>
      </c>
    </row>
    <row r="395" spans="1:12" ht="12" customHeight="1">
      <c r="A395" s="395" t="s">
        <v>105</v>
      </c>
      <c r="B395" s="396"/>
      <c r="C395" s="396"/>
      <c r="D395" s="276">
        <f t="shared" si="260"/>
        <v>0</v>
      </c>
      <c r="E395" s="277">
        <v>3320</v>
      </c>
      <c r="F395" s="232">
        <f t="shared" si="261"/>
        <v>3400</v>
      </c>
      <c r="G395" s="115">
        <f t="shared" si="261"/>
        <v>3400</v>
      </c>
      <c r="H395" s="115">
        <f t="shared" si="261"/>
        <v>3400</v>
      </c>
      <c r="I395" s="184" t="e">
        <f t="shared" si="259"/>
        <v>#DIV/0!</v>
      </c>
      <c r="J395" s="184">
        <f t="shared" si="229"/>
        <v>102.40963855421687</v>
      </c>
      <c r="K395" s="184">
        <f t="shared" si="230"/>
        <v>100</v>
      </c>
      <c r="L395" s="184">
        <f t="shared" si="231"/>
        <v>100</v>
      </c>
    </row>
    <row r="396" spans="1:12" ht="12" customHeight="1">
      <c r="A396" s="26"/>
      <c r="B396" s="35">
        <v>3</v>
      </c>
      <c r="C396" s="36" t="s">
        <v>58</v>
      </c>
      <c r="D396" s="283">
        <f t="shared" si="260"/>
        <v>0</v>
      </c>
      <c r="E396" s="284">
        <v>3320</v>
      </c>
      <c r="F396" s="238">
        <f t="shared" si="261"/>
        <v>3400</v>
      </c>
      <c r="G396" s="119">
        <f t="shared" si="261"/>
        <v>3400</v>
      </c>
      <c r="H396" s="119">
        <f t="shared" si="261"/>
        <v>3400</v>
      </c>
      <c r="I396" s="180" t="e">
        <f t="shared" si="259"/>
        <v>#DIV/0!</v>
      </c>
      <c r="J396" s="180">
        <f t="shared" si="229"/>
        <v>102.40963855421687</v>
      </c>
      <c r="K396" s="180">
        <f t="shared" si="230"/>
        <v>100</v>
      </c>
      <c r="L396" s="180">
        <f t="shared" si="231"/>
        <v>100</v>
      </c>
    </row>
    <row r="397" spans="1:12" ht="12" customHeight="1">
      <c r="A397" s="26"/>
      <c r="B397" s="35">
        <v>38</v>
      </c>
      <c r="C397" s="36" t="s">
        <v>199</v>
      </c>
      <c r="D397" s="278">
        <f t="shared" ref="D397" si="262">SUM(D398:D398)</f>
        <v>0</v>
      </c>
      <c r="E397" s="279">
        <v>3320</v>
      </c>
      <c r="F397" s="233">
        <f>SUM(F398:F398)</f>
        <v>3400</v>
      </c>
      <c r="G397" s="116">
        <f>SUM(G398:G398)</f>
        <v>3400</v>
      </c>
      <c r="H397" s="116">
        <f>SUM(H398:H398)</f>
        <v>3400</v>
      </c>
      <c r="I397" s="180" t="e">
        <f t="shared" si="259"/>
        <v>#DIV/0!</v>
      </c>
      <c r="J397" s="180">
        <f t="shared" si="229"/>
        <v>102.40963855421687</v>
      </c>
      <c r="K397" s="180">
        <f t="shared" si="230"/>
        <v>100</v>
      </c>
      <c r="L397" s="180">
        <f t="shared" si="231"/>
        <v>100</v>
      </c>
    </row>
    <row r="398" spans="1:12" ht="12" customHeight="1">
      <c r="A398" s="26"/>
      <c r="B398" s="37">
        <v>381</v>
      </c>
      <c r="C398" s="39" t="s">
        <v>32</v>
      </c>
      <c r="D398" s="97">
        <v>0</v>
      </c>
      <c r="E398" s="97">
        <v>3320</v>
      </c>
      <c r="F398" s="239">
        <v>3400</v>
      </c>
      <c r="G398" s="117">
        <f>F398</f>
        <v>3400</v>
      </c>
      <c r="H398" s="117">
        <f>G398</f>
        <v>3400</v>
      </c>
      <c r="I398" s="180" t="e">
        <f t="shared" si="259"/>
        <v>#DIV/0!</v>
      </c>
      <c r="J398" s="180">
        <f t="shared" si="229"/>
        <v>102.40963855421687</v>
      </c>
      <c r="K398" s="180">
        <f t="shared" si="230"/>
        <v>100</v>
      </c>
      <c r="L398" s="180">
        <f t="shared" si="231"/>
        <v>100</v>
      </c>
    </row>
    <row r="399" spans="1:12" ht="12" customHeight="1">
      <c r="A399" s="406" t="s">
        <v>114</v>
      </c>
      <c r="B399" s="406"/>
      <c r="C399" s="406"/>
      <c r="D399" s="299">
        <f t="shared" ref="D399" si="263">D400</f>
        <v>36178.21</v>
      </c>
      <c r="E399" s="284">
        <v>209290</v>
      </c>
      <c r="F399" s="247">
        <f>F400</f>
        <v>175600</v>
      </c>
      <c r="G399" s="129">
        <f>G400</f>
        <v>175600</v>
      </c>
      <c r="H399" s="129">
        <f>H400</f>
        <v>175600</v>
      </c>
      <c r="I399" s="188">
        <f t="shared" si="259"/>
        <v>578.497388345084</v>
      </c>
      <c r="J399" s="188">
        <f t="shared" si="229"/>
        <v>83.902718715657699</v>
      </c>
      <c r="K399" s="188">
        <f t="shared" si="230"/>
        <v>100</v>
      </c>
      <c r="L399" s="188">
        <f t="shared" si="231"/>
        <v>100</v>
      </c>
    </row>
    <row r="400" spans="1:12" ht="12" customHeight="1">
      <c r="A400" s="407" t="s">
        <v>196</v>
      </c>
      <c r="B400" s="407"/>
      <c r="C400" s="407"/>
      <c r="D400" s="270">
        <f t="shared" ref="D400" si="264">SUM(D401,D410,D416,D422)</f>
        <v>36178.21</v>
      </c>
      <c r="E400" s="271">
        <v>209290</v>
      </c>
      <c r="F400" s="229">
        <f>SUM(F401,F410,F416,F422,F428,F434)</f>
        <v>175600</v>
      </c>
      <c r="G400" s="112">
        <f>SUM(G401,G410,G416,G422,G428,G434)</f>
        <v>175600</v>
      </c>
      <c r="H400" s="112">
        <f>SUM(H401,H410,H416,H422,H428,H434)</f>
        <v>175600</v>
      </c>
      <c r="I400" s="181">
        <f t="shared" si="259"/>
        <v>578.497388345084</v>
      </c>
      <c r="J400" s="181">
        <f t="shared" si="229"/>
        <v>83.902718715657699</v>
      </c>
      <c r="K400" s="181">
        <f t="shared" si="230"/>
        <v>100</v>
      </c>
      <c r="L400" s="181">
        <f t="shared" si="231"/>
        <v>100</v>
      </c>
    </row>
    <row r="401" spans="1:12" ht="12" customHeight="1">
      <c r="A401" s="392" t="s">
        <v>115</v>
      </c>
      <c r="B401" s="392"/>
      <c r="C401" s="392"/>
      <c r="D401" s="296">
        <f t="shared" ref="D401" si="265">D402</f>
        <v>26596.98</v>
      </c>
      <c r="E401" s="297">
        <v>22570</v>
      </c>
      <c r="F401" s="245">
        <f>F402</f>
        <v>18900</v>
      </c>
      <c r="G401" s="127">
        <f>G402</f>
        <v>18900</v>
      </c>
      <c r="H401" s="127">
        <f>H402</f>
        <v>18900</v>
      </c>
      <c r="I401" s="182">
        <f t="shared" si="259"/>
        <v>84.859258457163179</v>
      </c>
      <c r="J401" s="182">
        <f t="shared" si="229"/>
        <v>83.739477182100131</v>
      </c>
      <c r="K401" s="182">
        <f t="shared" si="230"/>
        <v>100</v>
      </c>
      <c r="L401" s="182">
        <f t="shared" si="231"/>
        <v>100</v>
      </c>
    </row>
    <row r="402" spans="1:12" ht="12" customHeight="1">
      <c r="A402" s="400" t="s">
        <v>188</v>
      </c>
      <c r="B402" s="400"/>
      <c r="C402" s="400"/>
      <c r="D402" s="274">
        <f t="shared" ref="D402" si="266">D405</f>
        <v>26596.98</v>
      </c>
      <c r="E402" s="275">
        <v>22570</v>
      </c>
      <c r="F402" s="231">
        <f>F405</f>
        <v>18900</v>
      </c>
      <c r="G402" s="114">
        <f>G405</f>
        <v>18900</v>
      </c>
      <c r="H402" s="114">
        <f>H405</f>
        <v>18900</v>
      </c>
      <c r="I402" s="183">
        <f t="shared" si="259"/>
        <v>84.859258457163179</v>
      </c>
      <c r="J402" s="183">
        <f t="shared" si="229"/>
        <v>83.739477182100131</v>
      </c>
      <c r="K402" s="183">
        <f t="shared" si="230"/>
        <v>100</v>
      </c>
      <c r="L402" s="183">
        <f t="shared" si="231"/>
        <v>100</v>
      </c>
    </row>
    <row r="403" spans="1:12" ht="12" customHeight="1">
      <c r="A403" s="395" t="s">
        <v>105</v>
      </c>
      <c r="B403" s="396"/>
      <c r="C403" s="396"/>
      <c r="D403" s="276">
        <v>135000</v>
      </c>
      <c r="E403" s="277">
        <v>135000</v>
      </c>
      <c r="F403" s="232">
        <v>135000</v>
      </c>
      <c r="G403" s="115">
        <v>135000</v>
      </c>
      <c r="H403" s="115">
        <v>135000</v>
      </c>
      <c r="I403" s="184">
        <f t="shared" si="259"/>
        <v>100</v>
      </c>
      <c r="J403" s="184">
        <f t="shared" si="229"/>
        <v>100</v>
      </c>
      <c r="K403" s="184">
        <f t="shared" si="230"/>
        <v>100</v>
      </c>
      <c r="L403" s="184">
        <f t="shared" si="231"/>
        <v>100</v>
      </c>
    </row>
    <row r="404" spans="1:12" ht="12" customHeight="1">
      <c r="A404" s="405" t="s">
        <v>70</v>
      </c>
      <c r="B404" s="405"/>
      <c r="C404" s="405"/>
      <c r="D404" s="276">
        <v>35000</v>
      </c>
      <c r="E404" s="277">
        <v>35000</v>
      </c>
      <c r="F404" s="232">
        <v>35000</v>
      </c>
      <c r="G404" s="115">
        <v>35000</v>
      </c>
      <c r="H404" s="115">
        <v>35000</v>
      </c>
      <c r="I404" s="184">
        <f t="shared" si="259"/>
        <v>100</v>
      </c>
      <c r="J404" s="184">
        <f t="shared" si="229"/>
        <v>100</v>
      </c>
      <c r="K404" s="184">
        <f t="shared" si="230"/>
        <v>100</v>
      </c>
      <c r="L404" s="184">
        <f t="shared" si="231"/>
        <v>100</v>
      </c>
    </row>
    <row r="405" spans="1:12" ht="12" customHeight="1">
      <c r="A405" s="26"/>
      <c r="B405" s="35">
        <v>3</v>
      </c>
      <c r="C405" s="36" t="s">
        <v>58</v>
      </c>
      <c r="D405" s="283">
        <f t="shared" ref="D405" si="267">SUM(D406,D408)</f>
        <v>26596.98</v>
      </c>
      <c r="E405" s="284">
        <v>22570</v>
      </c>
      <c r="F405" s="238">
        <f>SUM(F406,F408)</f>
        <v>18900</v>
      </c>
      <c r="G405" s="119">
        <f>SUM(G406,G408)</f>
        <v>18900</v>
      </c>
      <c r="H405" s="119">
        <f>SUM(H406,H408)</f>
        <v>18900</v>
      </c>
      <c r="I405" s="180">
        <f t="shared" si="259"/>
        <v>84.859258457163179</v>
      </c>
      <c r="J405" s="180">
        <f t="shared" si="229"/>
        <v>83.739477182100131</v>
      </c>
      <c r="K405" s="180">
        <f t="shared" si="230"/>
        <v>100</v>
      </c>
      <c r="L405" s="180">
        <f t="shared" si="231"/>
        <v>100</v>
      </c>
    </row>
    <row r="406" spans="1:12" ht="12" customHeight="1">
      <c r="A406" s="26"/>
      <c r="B406" s="35">
        <v>37</v>
      </c>
      <c r="C406" s="36" t="s">
        <v>102</v>
      </c>
      <c r="D406" s="278">
        <f t="shared" ref="D406" si="268">SUM(D407:D407)</f>
        <v>26596.98</v>
      </c>
      <c r="E406" s="279">
        <v>21240</v>
      </c>
      <c r="F406" s="233">
        <f>SUM(F407:F407)</f>
        <v>17500</v>
      </c>
      <c r="G406" s="116">
        <f>SUM(G407:G407)</f>
        <v>17500</v>
      </c>
      <c r="H406" s="116">
        <f>SUM(H407:H407)</f>
        <v>17500</v>
      </c>
      <c r="I406" s="180">
        <f t="shared" si="259"/>
        <v>79.858690723533272</v>
      </c>
      <c r="J406" s="180">
        <f t="shared" si="229"/>
        <v>82.391713747645952</v>
      </c>
      <c r="K406" s="180">
        <f t="shared" si="230"/>
        <v>100</v>
      </c>
      <c r="L406" s="180">
        <f t="shared" si="231"/>
        <v>100</v>
      </c>
    </row>
    <row r="407" spans="1:12" ht="12" customHeight="1">
      <c r="A407" s="26"/>
      <c r="B407" s="37">
        <v>372</v>
      </c>
      <c r="C407" s="39" t="s">
        <v>260</v>
      </c>
      <c r="D407" s="97">
        <v>26596.98</v>
      </c>
      <c r="E407" s="97">
        <v>21240</v>
      </c>
      <c r="F407" s="239">
        <v>17500</v>
      </c>
      <c r="G407" s="117">
        <f>F407</f>
        <v>17500</v>
      </c>
      <c r="H407" s="117">
        <f>G407</f>
        <v>17500</v>
      </c>
      <c r="I407" s="180">
        <f t="shared" si="259"/>
        <v>79.858690723533272</v>
      </c>
      <c r="J407" s="180">
        <f t="shared" ref="J407:J454" si="269">F407/E407*100</f>
        <v>82.391713747645952</v>
      </c>
      <c r="K407" s="180">
        <f t="shared" ref="K407:K454" si="270">G407/F407*100</f>
        <v>100</v>
      </c>
      <c r="L407" s="180">
        <f t="shared" ref="L407:L454" si="271">H407/G407*100</f>
        <v>100</v>
      </c>
    </row>
    <row r="408" spans="1:12" ht="12" customHeight="1">
      <c r="A408" s="26"/>
      <c r="B408" s="51">
        <v>38</v>
      </c>
      <c r="C408" s="39" t="s">
        <v>259</v>
      </c>
      <c r="D408" s="289">
        <f t="shared" ref="D408" si="272">D409</f>
        <v>0</v>
      </c>
      <c r="E408" s="290">
        <v>1330</v>
      </c>
      <c r="F408" s="241">
        <f>F409</f>
        <v>1400</v>
      </c>
      <c r="G408" s="122">
        <f>G409</f>
        <v>1400</v>
      </c>
      <c r="H408" s="122">
        <f>H409</f>
        <v>1400</v>
      </c>
      <c r="I408" s="180" t="e">
        <f t="shared" si="259"/>
        <v>#DIV/0!</v>
      </c>
      <c r="J408" s="180">
        <f t="shared" si="269"/>
        <v>105.26315789473684</v>
      </c>
      <c r="K408" s="180">
        <f t="shared" si="270"/>
        <v>100</v>
      </c>
      <c r="L408" s="180">
        <f t="shared" si="271"/>
        <v>100</v>
      </c>
    </row>
    <row r="409" spans="1:12" ht="12" customHeight="1">
      <c r="A409" s="26"/>
      <c r="B409" s="45">
        <v>381</v>
      </c>
      <c r="C409" s="39" t="s">
        <v>32</v>
      </c>
      <c r="D409" s="97">
        <v>0</v>
      </c>
      <c r="E409" s="97">
        <v>1330</v>
      </c>
      <c r="F409" s="239">
        <v>1400</v>
      </c>
      <c r="G409" s="117">
        <f>F409</f>
        <v>1400</v>
      </c>
      <c r="H409" s="117">
        <f>G409</f>
        <v>1400</v>
      </c>
      <c r="I409" s="180" t="e">
        <f t="shared" si="259"/>
        <v>#DIV/0!</v>
      </c>
      <c r="J409" s="180">
        <f t="shared" si="269"/>
        <v>105.26315789473684</v>
      </c>
      <c r="K409" s="180">
        <f t="shared" si="270"/>
        <v>100</v>
      </c>
      <c r="L409" s="180">
        <f t="shared" si="271"/>
        <v>100</v>
      </c>
    </row>
    <row r="410" spans="1:12" ht="12" customHeight="1">
      <c r="A410" s="392" t="s">
        <v>194</v>
      </c>
      <c r="B410" s="392"/>
      <c r="C410" s="392"/>
      <c r="D410" s="296">
        <f t="shared" ref="D410:D413" si="273">D411</f>
        <v>5500</v>
      </c>
      <c r="E410" s="297">
        <v>5310</v>
      </c>
      <c r="F410" s="245">
        <f t="shared" ref="F410:H413" si="274">F411</f>
        <v>5400</v>
      </c>
      <c r="G410" s="127">
        <f t="shared" si="274"/>
        <v>5400</v>
      </c>
      <c r="H410" s="127">
        <f t="shared" si="274"/>
        <v>5400</v>
      </c>
      <c r="I410" s="182">
        <f t="shared" si="259"/>
        <v>96.545454545454547</v>
      </c>
      <c r="J410" s="182">
        <f t="shared" si="269"/>
        <v>101.69491525423729</v>
      </c>
      <c r="K410" s="182">
        <f t="shared" si="270"/>
        <v>100</v>
      </c>
      <c r="L410" s="182">
        <f t="shared" si="271"/>
        <v>100</v>
      </c>
    </row>
    <row r="411" spans="1:12" ht="12" customHeight="1">
      <c r="A411" s="400" t="s">
        <v>195</v>
      </c>
      <c r="B411" s="400"/>
      <c r="C411" s="400"/>
      <c r="D411" s="274">
        <f t="shared" si="273"/>
        <v>5500</v>
      </c>
      <c r="E411" s="275">
        <v>5310</v>
      </c>
      <c r="F411" s="231">
        <f t="shared" si="274"/>
        <v>5400</v>
      </c>
      <c r="G411" s="114">
        <f t="shared" si="274"/>
        <v>5400</v>
      </c>
      <c r="H411" s="114">
        <f t="shared" si="274"/>
        <v>5400</v>
      </c>
      <c r="I411" s="183">
        <f t="shared" si="259"/>
        <v>96.545454545454547</v>
      </c>
      <c r="J411" s="183">
        <f t="shared" si="269"/>
        <v>101.69491525423729</v>
      </c>
      <c r="K411" s="183">
        <f t="shared" si="270"/>
        <v>100</v>
      </c>
      <c r="L411" s="183">
        <f t="shared" si="271"/>
        <v>100</v>
      </c>
    </row>
    <row r="412" spans="1:12" ht="12" customHeight="1">
      <c r="A412" s="395" t="s">
        <v>105</v>
      </c>
      <c r="B412" s="396"/>
      <c r="C412" s="396"/>
      <c r="D412" s="276">
        <f t="shared" si="273"/>
        <v>5500</v>
      </c>
      <c r="E412" s="277">
        <v>5310</v>
      </c>
      <c r="F412" s="232">
        <f t="shared" si="274"/>
        <v>5400</v>
      </c>
      <c r="G412" s="115">
        <f t="shared" si="274"/>
        <v>5400</v>
      </c>
      <c r="H412" s="115">
        <f t="shared" si="274"/>
        <v>5400</v>
      </c>
      <c r="I412" s="184">
        <f t="shared" si="259"/>
        <v>96.545454545454547</v>
      </c>
      <c r="J412" s="184">
        <f t="shared" si="269"/>
        <v>101.69491525423729</v>
      </c>
      <c r="K412" s="184">
        <f t="shared" si="270"/>
        <v>100</v>
      </c>
      <c r="L412" s="184">
        <f t="shared" si="271"/>
        <v>100</v>
      </c>
    </row>
    <row r="413" spans="1:12" ht="12" customHeight="1">
      <c r="A413" s="26"/>
      <c r="B413" s="35">
        <v>3</v>
      </c>
      <c r="C413" s="36" t="s">
        <v>58</v>
      </c>
      <c r="D413" s="283">
        <f t="shared" si="273"/>
        <v>5500</v>
      </c>
      <c r="E413" s="284">
        <v>5310</v>
      </c>
      <c r="F413" s="238">
        <f t="shared" si="274"/>
        <v>5400</v>
      </c>
      <c r="G413" s="119">
        <f t="shared" si="274"/>
        <v>5400</v>
      </c>
      <c r="H413" s="119">
        <f t="shared" si="274"/>
        <v>5400</v>
      </c>
      <c r="I413" s="180">
        <f t="shared" si="259"/>
        <v>96.545454545454547</v>
      </c>
      <c r="J413" s="180">
        <f t="shared" si="269"/>
        <v>101.69491525423729</v>
      </c>
      <c r="K413" s="180">
        <f t="shared" si="270"/>
        <v>100</v>
      </c>
      <c r="L413" s="180">
        <f t="shared" si="271"/>
        <v>100</v>
      </c>
    </row>
    <row r="414" spans="1:12" ht="12" customHeight="1">
      <c r="A414" s="26"/>
      <c r="B414" s="35">
        <v>37</v>
      </c>
      <c r="C414" s="36" t="s">
        <v>102</v>
      </c>
      <c r="D414" s="278">
        <f t="shared" ref="D414" si="275">SUM(D415:D415)</f>
        <v>5500</v>
      </c>
      <c r="E414" s="279">
        <v>5310</v>
      </c>
      <c r="F414" s="233">
        <f>SUM(F415:F415)</f>
        <v>5400</v>
      </c>
      <c r="G414" s="116">
        <f>SUM(G415:G415)</f>
        <v>5400</v>
      </c>
      <c r="H414" s="116">
        <f>SUM(H415:H415)</f>
        <v>5400</v>
      </c>
      <c r="I414" s="180">
        <f t="shared" si="259"/>
        <v>96.545454545454547</v>
      </c>
      <c r="J414" s="180">
        <f t="shared" si="269"/>
        <v>101.69491525423729</v>
      </c>
      <c r="K414" s="180">
        <f t="shared" si="270"/>
        <v>100</v>
      </c>
      <c r="L414" s="180">
        <f t="shared" si="271"/>
        <v>100</v>
      </c>
    </row>
    <row r="415" spans="1:12" ht="12" customHeight="1">
      <c r="A415" s="26"/>
      <c r="B415" s="37">
        <v>372</v>
      </c>
      <c r="C415" s="39" t="s">
        <v>103</v>
      </c>
      <c r="D415" s="97">
        <v>5500</v>
      </c>
      <c r="E415" s="97">
        <v>5310</v>
      </c>
      <c r="F415" s="239">
        <v>5400</v>
      </c>
      <c r="G415" s="117">
        <f>F415</f>
        <v>5400</v>
      </c>
      <c r="H415" s="117">
        <f>G415</f>
        <v>5400</v>
      </c>
      <c r="I415" s="180">
        <f t="shared" si="259"/>
        <v>96.545454545454547</v>
      </c>
      <c r="J415" s="180">
        <f t="shared" si="269"/>
        <v>101.69491525423729</v>
      </c>
      <c r="K415" s="180">
        <f t="shared" si="270"/>
        <v>100</v>
      </c>
      <c r="L415" s="180">
        <f t="shared" si="271"/>
        <v>100</v>
      </c>
    </row>
    <row r="416" spans="1:12" ht="12" customHeight="1">
      <c r="A416" s="392" t="s">
        <v>193</v>
      </c>
      <c r="B416" s="392"/>
      <c r="C416" s="392"/>
      <c r="D416" s="296">
        <f t="shared" ref="D416:D419" si="276">D417</f>
        <v>4081.23</v>
      </c>
      <c r="E416" s="297">
        <v>4000</v>
      </c>
      <c r="F416" s="245">
        <f t="shared" ref="F416:H419" si="277">F417</f>
        <v>4100</v>
      </c>
      <c r="G416" s="127">
        <f t="shared" si="277"/>
        <v>4100</v>
      </c>
      <c r="H416" s="127">
        <f t="shared" si="277"/>
        <v>4100</v>
      </c>
      <c r="I416" s="182">
        <f t="shared" si="259"/>
        <v>98.009668653812696</v>
      </c>
      <c r="J416" s="182">
        <f t="shared" si="269"/>
        <v>102.49999999999999</v>
      </c>
      <c r="K416" s="182">
        <f t="shared" si="270"/>
        <v>100</v>
      </c>
      <c r="L416" s="182">
        <f t="shared" si="271"/>
        <v>100</v>
      </c>
    </row>
    <row r="417" spans="1:12" ht="12" customHeight="1">
      <c r="A417" s="400" t="s">
        <v>188</v>
      </c>
      <c r="B417" s="400"/>
      <c r="C417" s="400"/>
      <c r="D417" s="274">
        <f t="shared" si="276"/>
        <v>4081.23</v>
      </c>
      <c r="E417" s="275">
        <v>4000</v>
      </c>
      <c r="F417" s="231">
        <f t="shared" si="277"/>
        <v>4100</v>
      </c>
      <c r="G417" s="114">
        <f t="shared" si="277"/>
        <v>4100</v>
      </c>
      <c r="H417" s="114">
        <f t="shared" si="277"/>
        <v>4100</v>
      </c>
      <c r="I417" s="183">
        <f t="shared" si="259"/>
        <v>98.009668653812696</v>
      </c>
      <c r="J417" s="183">
        <f t="shared" si="269"/>
        <v>102.49999999999999</v>
      </c>
      <c r="K417" s="183">
        <f t="shared" si="270"/>
        <v>100</v>
      </c>
      <c r="L417" s="183">
        <f t="shared" si="271"/>
        <v>100</v>
      </c>
    </row>
    <row r="418" spans="1:12" ht="12" customHeight="1">
      <c r="A418" s="395" t="s">
        <v>105</v>
      </c>
      <c r="B418" s="396"/>
      <c r="C418" s="396"/>
      <c r="D418" s="276">
        <f t="shared" si="276"/>
        <v>4081.23</v>
      </c>
      <c r="E418" s="277">
        <v>4000</v>
      </c>
      <c r="F418" s="232">
        <f t="shared" si="277"/>
        <v>4100</v>
      </c>
      <c r="G418" s="115">
        <f t="shared" si="277"/>
        <v>4100</v>
      </c>
      <c r="H418" s="115">
        <f t="shared" si="277"/>
        <v>4100</v>
      </c>
      <c r="I418" s="184">
        <f t="shared" si="259"/>
        <v>98.009668653812696</v>
      </c>
      <c r="J418" s="184">
        <f t="shared" si="269"/>
        <v>102.49999999999999</v>
      </c>
      <c r="K418" s="184">
        <f t="shared" si="270"/>
        <v>100</v>
      </c>
      <c r="L418" s="184">
        <f t="shared" si="271"/>
        <v>100</v>
      </c>
    </row>
    <row r="419" spans="1:12" ht="12" customHeight="1">
      <c r="A419" s="26"/>
      <c r="B419" s="35">
        <v>3</v>
      </c>
      <c r="C419" s="36" t="s">
        <v>58</v>
      </c>
      <c r="D419" s="283">
        <f t="shared" si="276"/>
        <v>4081.23</v>
      </c>
      <c r="E419" s="284">
        <v>4000</v>
      </c>
      <c r="F419" s="238">
        <f t="shared" si="277"/>
        <v>4100</v>
      </c>
      <c r="G419" s="119">
        <f t="shared" si="277"/>
        <v>4100</v>
      </c>
      <c r="H419" s="119">
        <f t="shared" si="277"/>
        <v>4100</v>
      </c>
      <c r="I419" s="180">
        <f t="shared" si="259"/>
        <v>98.009668653812696</v>
      </c>
      <c r="J419" s="180">
        <f t="shared" si="269"/>
        <v>102.49999999999999</v>
      </c>
      <c r="K419" s="180">
        <f t="shared" si="270"/>
        <v>100</v>
      </c>
      <c r="L419" s="180">
        <f t="shared" si="271"/>
        <v>100</v>
      </c>
    </row>
    <row r="420" spans="1:12" ht="12" customHeight="1">
      <c r="A420" s="26"/>
      <c r="B420" s="35">
        <v>38</v>
      </c>
      <c r="C420" s="36" t="s">
        <v>146</v>
      </c>
      <c r="D420" s="278">
        <f t="shared" ref="D420" si="278">SUM(D421:D421)</f>
        <v>4081.23</v>
      </c>
      <c r="E420" s="279">
        <v>4000</v>
      </c>
      <c r="F420" s="233">
        <f>SUM(F421:F421)</f>
        <v>4100</v>
      </c>
      <c r="G420" s="116">
        <f>SUM(G421:G421)</f>
        <v>4100</v>
      </c>
      <c r="H420" s="116">
        <f>SUM(H421:H421)</f>
        <v>4100</v>
      </c>
      <c r="I420" s="180">
        <f t="shared" si="259"/>
        <v>98.009668653812696</v>
      </c>
      <c r="J420" s="180">
        <f t="shared" si="269"/>
        <v>102.49999999999999</v>
      </c>
      <c r="K420" s="180">
        <f t="shared" si="270"/>
        <v>100</v>
      </c>
      <c r="L420" s="180">
        <f t="shared" si="271"/>
        <v>100</v>
      </c>
    </row>
    <row r="421" spans="1:12" ht="12" customHeight="1">
      <c r="A421" s="26"/>
      <c r="B421" s="37">
        <v>381</v>
      </c>
      <c r="C421" s="39" t="s">
        <v>32</v>
      </c>
      <c r="D421" s="97">
        <v>4081.23</v>
      </c>
      <c r="E421" s="97">
        <v>4000</v>
      </c>
      <c r="F421" s="239">
        <v>4100</v>
      </c>
      <c r="G421" s="117">
        <f>F421</f>
        <v>4100</v>
      </c>
      <c r="H421" s="117">
        <f>G421</f>
        <v>4100</v>
      </c>
      <c r="I421" s="180">
        <f t="shared" si="259"/>
        <v>98.009668653812696</v>
      </c>
      <c r="J421" s="180">
        <f t="shared" si="269"/>
        <v>102.49999999999999</v>
      </c>
      <c r="K421" s="180">
        <f t="shared" si="270"/>
        <v>100</v>
      </c>
      <c r="L421" s="180">
        <f t="shared" si="271"/>
        <v>100</v>
      </c>
    </row>
    <row r="422" spans="1:12" ht="12" customHeight="1">
      <c r="A422" s="404" t="s">
        <v>187</v>
      </c>
      <c r="B422" s="404"/>
      <c r="C422" s="404"/>
      <c r="D422" s="296">
        <f t="shared" ref="D422:D425" si="279">D423</f>
        <v>0</v>
      </c>
      <c r="E422" s="297">
        <v>2000</v>
      </c>
      <c r="F422" s="245">
        <f t="shared" ref="F422:H425" si="280">F423</f>
        <v>2000</v>
      </c>
      <c r="G422" s="127">
        <f t="shared" si="280"/>
        <v>2000</v>
      </c>
      <c r="H422" s="127">
        <f t="shared" si="280"/>
        <v>2000</v>
      </c>
      <c r="I422" s="182" t="e">
        <f t="shared" si="259"/>
        <v>#DIV/0!</v>
      </c>
      <c r="J422" s="182">
        <f t="shared" si="269"/>
        <v>100</v>
      </c>
      <c r="K422" s="182">
        <f t="shared" si="270"/>
        <v>100</v>
      </c>
      <c r="L422" s="182">
        <f t="shared" si="271"/>
        <v>100</v>
      </c>
    </row>
    <row r="423" spans="1:12" ht="12" customHeight="1">
      <c r="A423" s="400" t="s">
        <v>188</v>
      </c>
      <c r="B423" s="400"/>
      <c r="C423" s="400"/>
      <c r="D423" s="274">
        <f t="shared" si="279"/>
        <v>0</v>
      </c>
      <c r="E423" s="275">
        <v>2000</v>
      </c>
      <c r="F423" s="231">
        <f t="shared" si="280"/>
        <v>2000</v>
      </c>
      <c r="G423" s="114">
        <f t="shared" si="280"/>
        <v>2000</v>
      </c>
      <c r="H423" s="114">
        <f t="shared" si="280"/>
        <v>2000</v>
      </c>
      <c r="I423" s="183" t="e">
        <f t="shared" si="259"/>
        <v>#DIV/0!</v>
      </c>
      <c r="J423" s="183">
        <f t="shared" si="269"/>
        <v>100</v>
      </c>
      <c r="K423" s="183">
        <f t="shared" si="270"/>
        <v>100</v>
      </c>
      <c r="L423" s="183">
        <f t="shared" si="271"/>
        <v>100</v>
      </c>
    </row>
    <row r="424" spans="1:12" ht="12" customHeight="1">
      <c r="A424" s="395" t="s">
        <v>105</v>
      </c>
      <c r="B424" s="396"/>
      <c r="C424" s="396"/>
      <c r="D424" s="276">
        <f t="shared" si="279"/>
        <v>0</v>
      </c>
      <c r="E424" s="277">
        <v>2000</v>
      </c>
      <c r="F424" s="232">
        <f t="shared" si="280"/>
        <v>2000</v>
      </c>
      <c r="G424" s="115">
        <f t="shared" si="280"/>
        <v>2000</v>
      </c>
      <c r="H424" s="115">
        <f t="shared" si="280"/>
        <v>2000</v>
      </c>
      <c r="I424" s="184" t="e">
        <f t="shared" si="259"/>
        <v>#DIV/0!</v>
      </c>
      <c r="J424" s="184">
        <f t="shared" si="269"/>
        <v>100</v>
      </c>
      <c r="K424" s="184">
        <f t="shared" si="270"/>
        <v>100</v>
      </c>
      <c r="L424" s="184">
        <f t="shared" si="271"/>
        <v>100</v>
      </c>
    </row>
    <row r="425" spans="1:12" ht="12" customHeight="1">
      <c r="A425" s="26"/>
      <c r="B425" s="35">
        <v>3</v>
      </c>
      <c r="C425" s="36" t="s">
        <v>58</v>
      </c>
      <c r="D425" s="283">
        <f t="shared" si="279"/>
        <v>0</v>
      </c>
      <c r="E425" s="284">
        <v>2000</v>
      </c>
      <c r="F425" s="238">
        <f t="shared" si="280"/>
        <v>2000</v>
      </c>
      <c r="G425" s="119">
        <f t="shared" si="280"/>
        <v>2000</v>
      </c>
      <c r="H425" s="119">
        <f t="shared" si="280"/>
        <v>2000</v>
      </c>
      <c r="I425" s="180" t="e">
        <f t="shared" si="259"/>
        <v>#DIV/0!</v>
      </c>
      <c r="J425" s="180">
        <f t="shared" si="269"/>
        <v>100</v>
      </c>
      <c r="K425" s="180">
        <f t="shared" si="270"/>
        <v>100</v>
      </c>
      <c r="L425" s="180">
        <f t="shared" si="271"/>
        <v>100</v>
      </c>
    </row>
    <row r="426" spans="1:12" ht="12" customHeight="1">
      <c r="A426" s="26"/>
      <c r="B426" s="35">
        <v>37</v>
      </c>
      <c r="C426" s="36" t="s">
        <v>102</v>
      </c>
      <c r="D426" s="278">
        <f t="shared" ref="D426" si="281">SUM(D427:D427)</f>
        <v>0</v>
      </c>
      <c r="E426" s="279">
        <v>2000</v>
      </c>
      <c r="F426" s="233">
        <f>SUM(F427:F427)</f>
        <v>2000</v>
      </c>
      <c r="G426" s="116">
        <f>SUM(G427:G427)</f>
        <v>2000</v>
      </c>
      <c r="H426" s="116">
        <f>SUM(H427:H427)</f>
        <v>2000</v>
      </c>
      <c r="I426" s="180" t="e">
        <f t="shared" si="259"/>
        <v>#DIV/0!</v>
      </c>
      <c r="J426" s="180">
        <f t="shared" si="269"/>
        <v>100</v>
      </c>
      <c r="K426" s="180">
        <f t="shared" si="270"/>
        <v>100</v>
      </c>
      <c r="L426" s="180">
        <f t="shared" si="271"/>
        <v>100</v>
      </c>
    </row>
    <row r="427" spans="1:12" ht="12" customHeight="1">
      <c r="A427" s="26"/>
      <c r="B427" s="37">
        <v>372</v>
      </c>
      <c r="C427" s="39" t="s">
        <v>103</v>
      </c>
      <c r="D427" s="97">
        <v>0</v>
      </c>
      <c r="E427" s="97">
        <v>2000</v>
      </c>
      <c r="F427" s="239">
        <v>2000</v>
      </c>
      <c r="G427" s="117">
        <f>F427</f>
        <v>2000</v>
      </c>
      <c r="H427" s="117">
        <f>G427</f>
        <v>2000</v>
      </c>
      <c r="I427" s="180" t="e">
        <f t="shared" si="259"/>
        <v>#DIV/0!</v>
      </c>
      <c r="J427" s="180">
        <f t="shared" si="269"/>
        <v>100</v>
      </c>
      <c r="K427" s="180">
        <f t="shared" si="270"/>
        <v>100</v>
      </c>
      <c r="L427" s="180">
        <f t="shared" si="271"/>
        <v>100</v>
      </c>
    </row>
    <row r="428" spans="1:12" ht="12" customHeight="1">
      <c r="A428" s="392" t="s">
        <v>116</v>
      </c>
      <c r="B428" s="392"/>
      <c r="C428" s="392"/>
      <c r="D428" s="296">
        <f t="shared" ref="D428" si="282">D429</f>
        <v>45185.48</v>
      </c>
      <c r="E428" s="297">
        <v>59730</v>
      </c>
      <c r="F428" s="245">
        <f>F429</f>
        <v>60100</v>
      </c>
      <c r="G428" s="127">
        <f>G429</f>
        <v>60100</v>
      </c>
      <c r="H428" s="127">
        <f>H429</f>
        <v>60100</v>
      </c>
      <c r="I428" s="182">
        <f t="shared" si="259"/>
        <v>132.18848178662702</v>
      </c>
      <c r="J428" s="182">
        <f t="shared" si="269"/>
        <v>100.61945421061442</v>
      </c>
      <c r="K428" s="182">
        <f t="shared" si="270"/>
        <v>100</v>
      </c>
      <c r="L428" s="182">
        <f t="shared" si="271"/>
        <v>100</v>
      </c>
    </row>
    <row r="429" spans="1:12" ht="12" customHeight="1">
      <c r="A429" s="400" t="s">
        <v>188</v>
      </c>
      <c r="B429" s="400"/>
      <c r="C429" s="400"/>
      <c r="D429" s="274">
        <f t="shared" ref="D429" si="283">D431</f>
        <v>45185.48</v>
      </c>
      <c r="E429" s="275">
        <v>59730</v>
      </c>
      <c r="F429" s="231">
        <f>F431</f>
        <v>60100</v>
      </c>
      <c r="G429" s="114">
        <f>G431</f>
        <v>60100</v>
      </c>
      <c r="H429" s="114">
        <f>H431</f>
        <v>60100</v>
      </c>
      <c r="I429" s="183">
        <f t="shared" si="259"/>
        <v>132.18848178662702</v>
      </c>
      <c r="J429" s="183">
        <f t="shared" si="269"/>
        <v>100.61945421061442</v>
      </c>
      <c r="K429" s="183">
        <f t="shared" si="270"/>
        <v>100</v>
      </c>
      <c r="L429" s="183">
        <f t="shared" si="271"/>
        <v>100</v>
      </c>
    </row>
    <row r="430" spans="1:12" ht="12" customHeight="1">
      <c r="A430" s="395" t="s">
        <v>105</v>
      </c>
      <c r="B430" s="396"/>
      <c r="C430" s="396"/>
      <c r="D430" s="276">
        <f t="shared" ref="D430:D431" si="284">D431</f>
        <v>45185.48</v>
      </c>
      <c r="E430" s="277">
        <v>59730</v>
      </c>
      <c r="F430" s="232">
        <f t="shared" ref="F430:H431" si="285">F431</f>
        <v>60100</v>
      </c>
      <c r="G430" s="115">
        <f t="shared" si="285"/>
        <v>60100</v>
      </c>
      <c r="H430" s="115">
        <f t="shared" si="285"/>
        <v>60100</v>
      </c>
      <c r="I430" s="184">
        <f t="shared" si="259"/>
        <v>132.18848178662702</v>
      </c>
      <c r="J430" s="184">
        <f t="shared" si="269"/>
        <v>100.61945421061442</v>
      </c>
      <c r="K430" s="184">
        <f t="shared" si="270"/>
        <v>100</v>
      </c>
      <c r="L430" s="184">
        <f t="shared" si="271"/>
        <v>100</v>
      </c>
    </row>
    <row r="431" spans="1:12" ht="12" customHeight="1">
      <c r="A431" s="26"/>
      <c r="B431" s="35">
        <v>3</v>
      </c>
      <c r="C431" s="36" t="s">
        <v>58</v>
      </c>
      <c r="D431" s="283">
        <f t="shared" si="284"/>
        <v>45185.48</v>
      </c>
      <c r="E431" s="284">
        <v>59730</v>
      </c>
      <c r="F431" s="238">
        <f t="shared" si="285"/>
        <v>60100</v>
      </c>
      <c r="G431" s="119">
        <f t="shared" si="285"/>
        <v>60100</v>
      </c>
      <c r="H431" s="119">
        <f t="shared" si="285"/>
        <v>60100</v>
      </c>
      <c r="I431" s="180">
        <f t="shared" si="259"/>
        <v>132.18848178662702</v>
      </c>
      <c r="J431" s="180">
        <f t="shared" si="269"/>
        <v>100.61945421061442</v>
      </c>
      <c r="K431" s="180">
        <f t="shared" si="270"/>
        <v>100</v>
      </c>
      <c r="L431" s="180">
        <f t="shared" si="271"/>
        <v>100</v>
      </c>
    </row>
    <row r="432" spans="1:12" ht="12" customHeight="1">
      <c r="A432" s="26"/>
      <c r="B432" s="35">
        <v>37</v>
      </c>
      <c r="C432" s="36" t="s">
        <v>183</v>
      </c>
      <c r="D432" s="278">
        <f t="shared" ref="D432" si="286">SUM(D433:D433)</f>
        <v>45185.48</v>
      </c>
      <c r="E432" s="279">
        <v>59730</v>
      </c>
      <c r="F432" s="233">
        <f>SUM(F433:F433)</f>
        <v>60100</v>
      </c>
      <c r="G432" s="116">
        <f>SUM(G433:G433)</f>
        <v>60100</v>
      </c>
      <c r="H432" s="116">
        <f>SUM(H433:H433)</f>
        <v>60100</v>
      </c>
      <c r="I432" s="180">
        <f t="shared" si="259"/>
        <v>132.18848178662702</v>
      </c>
      <c r="J432" s="180">
        <f t="shared" si="269"/>
        <v>100.61945421061442</v>
      </c>
      <c r="K432" s="180">
        <f t="shared" si="270"/>
        <v>100</v>
      </c>
      <c r="L432" s="180">
        <f t="shared" si="271"/>
        <v>100</v>
      </c>
    </row>
    <row r="433" spans="1:12" ht="12" customHeight="1">
      <c r="A433" s="26"/>
      <c r="B433" s="37">
        <v>372</v>
      </c>
      <c r="C433" s="39" t="s">
        <v>103</v>
      </c>
      <c r="D433" s="97">
        <v>45185.48</v>
      </c>
      <c r="E433" s="97">
        <v>59730</v>
      </c>
      <c r="F433" s="239">
        <v>60100</v>
      </c>
      <c r="G433" s="117">
        <f>F433</f>
        <v>60100</v>
      </c>
      <c r="H433" s="117">
        <f>G433</f>
        <v>60100</v>
      </c>
      <c r="I433" s="180">
        <f t="shared" si="259"/>
        <v>132.18848178662702</v>
      </c>
      <c r="J433" s="180">
        <f t="shared" si="269"/>
        <v>100.61945421061442</v>
      </c>
      <c r="K433" s="180">
        <f t="shared" si="270"/>
        <v>100</v>
      </c>
      <c r="L433" s="180">
        <f t="shared" si="271"/>
        <v>100</v>
      </c>
    </row>
    <row r="434" spans="1:12" ht="12" customHeight="1">
      <c r="A434" s="392" t="s">
        <v>117</v>
      </c>
      <c r="B434" s="392"/>
      <c r="C434" s="392"/>
      <c r="D434" s="296">
        <f t="shared" ref="D434" si="287">D435</f>
        <v>782.37</v>
      </c>
      <c r="E434" s="297">
        <v>115680</v>
      </c>
      <c r="F434" s="245">
        <f>F435</f>
        <v>85100</v>
      </c>
      <c r="G434" s="127">
        <f>G435</f>
        <v>85100</v>
      </c>
      <c r="H434" s="127">
        <f>H435</f>
        <v>85100</v>
      </c>
      <c r="I434" s="182">
        <f t="shared" si="259"/>
        <v>14785.843015453045</v>
      </c>
      <c r="J434" s="182">
        <f t="shared" si="269"/>
        <v>73.565006915629326</v>
      </c>
      <c r="K434" s="182">
        <f t="shared" si="270"/>
        <v>100</v>
      </c>
      <c r="L434" s="182">
        <f t="shared" si="271"/>
        <v>100</v>
      </c>
    </row>
    <row r="435" spans="1:12" ht="12" customHeight="1">
      <c r="A435" s="400" t="s">
        <v>188</v>
      </c>
      <c r="B435" s="400"/>
      <c r="C435" s="400"/>
      <c r="D435" s="274">
        <f t="shared" ref="D435" si="288">D438</f>
        <v>782.37</v>
      </c>
      <c r="E435" s="275">
        <v>115680</v>
      </c>
      <c r="F435" s="231">
        <f>F438</f>
        <v>85100</v>
      </c>
      <c r="G435" s="114">
        <f>G438</f>
        <v>85100</v>
      </c>
      <c r="H435" s="114">
        <f>H438</f>
        <v>85100</v>
      </c>
      <c r="I435" s="183">
        <f t="shared" si="259"/>
        <v>14785.843015453045</v>
      </c>
      <c r="J435" s="183">
        <f t="shared" si="269"/>
        <v>73.565006915629326</v>
      </c>
      <c r="K435" s="183">
        <f t="shared" si="270"/>
        <v>100</v>
      </c>
      <c r="L435" s="183">
        <f t="shared" si="271"/>
        <v>100</v>
      </c>
    </row>
    <row r="436" spans="1:12" ht="12" customHeight="1">
      <c r="A436" s="395" t="s">
        <v>105</v>
      </c>
      <c r="B436" s="396"/>
      <c r="C436" s="396"/>
      <c r="D436" s="276">
        <f t="shared" ref="D436" si="289">SUM(D434-D437)</f>
        <v>782.37</v>
      </c>
      <c r="E436" s="277">
        <v>6640</v>
      </c>
      <c r="F436" s="232">
        <f>SUM(F434-F437)</f>
        <v>3580</v>
      </c>
      <c r="G436" s="115">
        <f>SUM(G434-G437)</f>
        <v>3100</v>
      </c>
      <c r="H436" s="115">
        <f>SUM(H434-H437)</f>
        <v>2100</v>
      </c>
      <c r="I436" s="184">
        <f t="shared" si="259"/>
        <v>848.70329895062434</v>
      </c>
      <c r="J436" s="184">
        <f t="shared" si="269"/>
        <v>53.915662650602414</v>
      </c>
      <c r="K436" s="184">
        <f t="shared" si="270"/>
        <v>86.592178770949729</v>
      </c>
      <c r="L436" s="184">
        <f t="shared" si="271"/>
        <v>67.741935483870961</v>
      </c>
    </row>
    <row r="437" spans="1:12" ht="12" customHeight="1">
      <c r="A437" s="401" t="s">
        <v>266</v>
      </c>
      <c r="B437" s="402"/>
      <c r="C437" s="402"/>
      <c r="D437" s="276">
        <v>0</v>
      </c>
      <c r="E437" s="277">
        <v>109040</v>
      </c>
      <c r="F437" s="232">
        <v>81520</v>
      </c>
      <c r="G437" s="115">
        <v>82000</v>
      </c>
      <c r="H437" s="115">
        <v>83000</v>
      </c>
      <c r="I437" s="184" t="e">
        <f t="shared" si="259"/>
        <v>#DIV/0!</v>
      </c>
      <c r="J437" s="184">
        <f t="shared" si="269"/>
        <v>74.761555392516513</v>
      </c>
      <c r="K437" s="184">
        <f t="shared" si="270"/>
        <v>100.58881256133465</v>
      </c>
      <c r="L437" s="184">
        <f t="shared" si="271"/>
        <v>101.21951219512195</v>
      </c>
    </row>
    <row r="438" spans="1:12" ht="12" customHeight="1">
      <c r="A438" s="26"/>
      <c r="B438" s="35">
        <v>3</v>
      </c>
      <c r="C438" s="36" t="s">
        <v>58</v>
      </c>
      <c r="D438" s="283">
        <f t="shared" ref="D438" si="290">SUM(D439,D443)</f>
        <v>782.37</v>
      </c>
      <c r="E438" s="284">
        <v>115680</v>
      </c>
      <c r="F438" s="238">
        <f>SUM(F439,F443)</f>
        <v>85100</v>
      </c>
      <c r="G438" s="119">
        <f>SUM(G439,G443)</f>
        <v>85100</v>
      </c>
      <c r="H438" s="119">
        <f>SUM(H439,H443)</f>
        <v>85100</v>
      </c>
      <c r="I438" s="180">
        <f t="shared" si="259"/>
        <v>14785.843015453045</v>
      </c>
      <c r="J438" s="180">
        <f t="shared" si="269"/>
        <v>73.565006915629326</v>
      </c>
      <c r="K438" s="180">
        <f t="shared" si="270"/>
        <v>100</v>
      </c>
      <c r="L438" s="180">
        <f t="shared" si="271"/>
        <v>100</v>
      </c>
    </row>
    <row r="439" spans="1:12" ht="12" customHeight="1">
      <c r="A439" s="26"/>
      <c r="B439" s="43">
        <v>31</v>
      </c>
      <c r="C439" s="36" t="s">
        <v>151</v>
      </c>
      <c r="D439" s="289">
        <f t="shared" ref="D439" si="291">SUM(D440,D442)</f>
        <v>782.37</v>
      </c>
      <c r="E439" s="290">
        <v>76520</v>
      </c>
      <c r="F439" s="241">
        <f>SUM(F440:F442)</f>
        <v>79600</v>
      </c>
      <c r="G439" s="122">
        <f>SUM(G440:G442)</f>
        <v>79600</v>
      </c>
      <c r="H439" s="122">
        <f>SUM(H440:H442)</f>
        <v>79600</v>
      </c>
      <c r="I439" s="180">
        <f t="shared" si="259"/>
        <v>9780.5386198346059</v>
      </c>
      <c r="J439" s="180">
        <f t="shared" si="269"/>
        <v>104.0250914793518</v>
      </c>
      <c r="K439" s="180">
        <f t="shared" si="270"/>
        <v>100</v>
      </c>
      <c r="L439" s="180">
        <f t="shared" si="271"/>
        <v>100</v>
      </c>
    </row>
    <row r="440" spans="1:12" ht="12" customHeight="1">
      <c r="A440" s="26"/>
      <c r="B440" s="37">
        <v>311</v>
      </c>
      <c r="C440" s="39" t="s">
        <v>152</v>
      </c>
      <c r="D440" s="97">
        <v>668.73</v>
      </c>
      <c r="E440" s="97">
        <v>65100</v>
      </c>
      <c r="F440" s="239">
        <v>68600</v>
      </c>
      <c r="G440" s="117">
        <f t="shared" ref="G440:H442" si="292">F440</f>
        <v>68600</v>
      </c>
      <c r="H440" s="117">
        <f t="shared" si="292"/>
        <v>68600</v>
      </c>
      <c r="I440" s="180">
        <f t="shared" si="259"/>
        <v>9734.8705755686151</v>
      </c>
      <c r="J440" s="180">
        <f t="shared" si="269"/>
        <v>105.3763440860215</v>
      </c>
      <c r="K440" s="180">
        <f t="shared" si="270"/>
        <v>100</v>
      </c>
      <c r="L440" s="180">
        <f t="shared" si="271"/>
        <v>100</v>
      </c>
    </row>
    <row r="441" spans="1:12" ht="12" customHeight="1">
      <c r="A441" s="26"/>
      <c r="B441" s="37">
        <v>312</v>
      </c>
      <c r="C441" s="39" t="s">
        <v>67</v>
      </c>
      <c r="D441" s="97">
        <v>0</v>
      </c>
      <c r="E441" s="97">
        <v>3320</v>
      </c>
      <c r="F441" s="239">
        <v>1500</v>
      </c>
      <c r="G441" s="117">
        <f t="shared" si="292"/>
        <v>1500</v>
      </c>
      <c r="H441" s="117">
        <f t="shared" si="292"/>
        <v>1500</v>
      </c>
      <c r="I441" s="180" t="e">
        <f t="shared" si="259"/>
        <v>#DIV/0!</v>
      </c>
      <c r="J441" s="180">
        <f t="shared" si="269"/>
        <v>45.180722891566269</v>
      </c>
      <c r="K441" s="180">
        <f t="shared" si="270"/>
        <v>100</v>
      </c>
      <c r="L441" s="180">
        <f t="shared" si="271"/>
        <v>100</v>
      </c>
    </row>
    <row r="442" spans="1:12" ht="12" customHeight="1">
      <c r="A442" s="26"/>
      <c r="B442" s="37">
        <v>313</v>
      </c>
      <c r="C442" s="39" t="s">
        <v>30</v>
      </c>
      <c r="D442" s="97">
        <v>113.64</v>
      </c>
      <c r="E442" s="97">
        <v>8100</v>
      </c>
      <c r="F442" s="239">
        <v>9500</v>
      </c>
      <c r="G442" s="117">
        <f t="shared" si="292"/>
        <v>9500</v>
      </c>
      <c r="H442" s="117">
        <f t="shared" si="292"/>
        <v>9500</v>
      </c>
      <c r="I442" s="180">
        <f t="shared" si="259"/>
        <v>7127.7719112988379</v>
      </c>
      <c r="J442" s="180">
        <f t="shared" si="269"/>
        <v>117.28395061728396</v>
      </c>
      <c r="K442" s="180">
        <f t="shared" si="270"/>
        <v>100</v>
      </c>
      <c r="L442" s="180">
        <f t="shared" si="271"/>
        <v>100</v>
      </c>
    </row>
    <row r="443" spans="1:12" ht="12" customHeight="1">
      <c r="A443" s="26"/>
      <c r="B443" s="35">
        <v>32</v>
      </c>
      <c r="C443" s="36" t="s">
        <v>59</v>
      </c>
      <c r="D443" s="283">
        <f t="shared" ref="D443" si="293">SUM(D445,D446)</f>
        <v>0</v>
      </c>
      <c r="E443" s="284">
        <v>39160</v>
      </c>
      <c r="F443" s="238">
        <f>SUM(F444:F446)</f>
        <v>5500</v>
      </c>
      <c r="G443" s="119">
        <f>SUM(G444:G446)</f>
        <v>5500</v>
      </c>
      <c r="H443" s="119">
        <f>SUM(H444:H446)</f>
        <v>5500</v>
      </c>
      <c r="I443" s="180" t="e">
        <f t="shared" si="259"/>
        <v>#DIV/0!</v>
      </c>
      <c r="J443" s="180">
        <f t="shared" si="269"/>
        <v>14.04494382022472</v>
      </c>
      <c r="K443" s="180">
        <f t="shared" si="270"/>
        <v>100</v>
      </c>
      <c r="L443" s="180">
        <f t="shared" si="271"/>
        <v>100</v>
      </c>
    </row>
    <row r="444" spans="1:12" ht="12" customHeight="1">
      <c r="A444" s="26"/>
      <c r="B444" s="37">
        <v>321</v>
      </c>
      <c r="C444" s="41" t="s">
        <v>68</v>
      </c>
      <c r="D444" s="99">
        <v>0</v>
      </c>
      <c r="E444" s="99">
        <v>3320</v>
      </c>
      <c r="F444" s="239">
        <v>1000</v>
      </c>
      <c r="G444" s="117">
        <f t="shared" ref="G444:H446" si="294">F444</f>
        <v>1000</v>
      </c>
      <c r="H444" s="117">
        <f t="shared" si="294"/>
        <v>1000</v>
      </c>
      <c r="I444" s="180" t="e">
        <f t="shared" si="259"/>
        <v>#DIV/0!</v>
      </c>
      <c r="J444" s="180">
        <f t="shared" si="269"/>
        <v>30.120481927710845</v>
      </c>
      <c r="K444" s="180">
        <f t="shared" si="270"/>
        <v>100</v>
      </c>
      <c r="L444" s="180">
        <f t="shared" si="271"/>
        <v>100</v>
      </c>
    </row>
    <row r="445" spans="1:12" ht="12" customHeight="1">
      <c r="A445" s="26"/>
      <c r="B445" s="37">
        <v>322</v>
      </c>
      <c r="C445" s="39" t="s">
        <v>63</v>
      </c>
      <c r="D445" s="97">
        <v>0</v>
      </c>
      <c r="E445" s="97">
        <v>2660</v>
      </c>
      <c r="F445" s="239">
        <v>1500</v>
      </c>
      <c r="G445" s="117">
        <f t="shared" si="294"/>
        <v>1500</v>
      </c>
      <c r="H445" s="117">
        <f t="shared" si="294"/>
        <v>1500</v>
      </c>
      <c r="I445" s="180" t="e">
        <f t="shared" si="259"/>
        <v>#DIV/0!</v>
      </c>
      <c r="J445" s="180">
        <f t="shared" si="269"/>
        <v>56.390977443609025</v>
      </c>
      <c r="K445" s="180">
        <f t="shared" si="270"/>
        <v>100</v>
      </c>
      <c r="L445" s="180">
        <f t="shared" si="271"/>
        <v>100</v>
      </c>
    </row>
    <row r="446" spans="1:12" ht="12" customHeight="1">
      <c r="A446" s="26"/>
      <c r="B446" s="37">
        <v>323</v>
      </c>
      <c r="C446" s="39" t="s">
        <v>60</v>
      </c>
      <c r="D446" s="97">
        <v>0</v>
      </c>
      <c r="E446" s="97">
        <v>33180</v>
      </c>
      <c r="F446" s="239">
        <v>3000</v>
      </c>
      <c r="G446" s="117">
        <f t="shared" si="294"/>
        <v>3000</v>
      </c>
      <c r="H446" s="117">
        <f t="shared" si="294"/>
        <v>3000</v>
      </c>
      <c r="I446" s="180" t="e">
        <f t="shared" si="259"/>
        <v>#DIV/0!</v>
      </c>
      <c r="J446" s="180">
        <f t="shared" si="269"/>
        <v>9.0415913200723335</v>
      </c>
      <c r="K446" s="180">
        <f t="shared" si="270"/>
        <v>100</v>
      </c>
      <c r="L446" s="180">
        <f t="shared" si="271"/>
        <v>100</v>
      </c>
    </row>
    <row r="447" spans="1:12" ht="12" customHeight="1">
      <c r="A447" s="403" t="s">
        <v>284</v>
      </c>
      <c r="B447" s="403"/>
      <c r="C447" s="403"/>
      <c r="D447" s="283">
        <f t="shared" ref="D447" si="295">SUM(D448)</f>
        <v>0</v>
      </c>
      <c r="E447" s="284">
        <v>0</v>
      </c>
      <c r="F447" s="238">
        <f>SUM(F448)</f>
        <v>0</v>
      </c>
      <c r="G447" s="119">
        <f>SUM(G448)</f>
        <v>0</v>
      </c>
      <c r="H447" s="119">
        <f>SUM(H448)</f>
        <v>0</v>
      </c>
      <c r="I447" s="188" t="e">
        <f t="shared" si="259"/>
        <v>#DIV/0!</v>
      </c>
      <c r="J447" s="188" t="e">
        <f t="shared" si="269"/>
        <v>#DIV/0!</v>
      </c>
      <c r="K447" s="188" t="e">
        <f t="shared" si="270"/>
        <v>#DIV/0!</v>
      </c>
      <c r="L447" s="188" t="e">
        <f t="shared" si="271"/>
        <v>#DIV/0!</v>
      </c>
    </row>
    <row r="448" spans="1:12" ht="12" customHeight="1">
      <c r="A448" s="391" t="s">
        <v>180</v>
      </c>
      <c r="B448" s="391"/>
      <c r="C448" s="391"/>
      <c r="D448" s="270">
        <f t="shared" ref="D448:D452" si="296">D449</f>
        <v>0</v>
      </c>
      <c r="E448" s="271">
        <v>0</v>
      </c>
      <c r="F448" s="229">
        <f t="shared" ref="F448:H452" si="297">F449</f>
        <v>0</v>
      </c>
      <c r="G448" s="112">
        <f t="shared" si="297"/>
        <v>0</v>
      </c>
      <c r="H448" s="112">
        <f t="shared" si="297"/>
        <v>0</v>
      </c>
      <c r="I448" s="181" t="e">
        <f t="shared" si="259"/>
        <v>#DIV/0!</v>
      </c>
      <c r="J448" s="181" t="e">
        <f t="shared" si="269"/>
        <v>#DIV/0!</v>
      </c>
      <c r="K448" s="181" t="e">
        <f t="shared" si="270"/>
        <v>#DIV/0!</v>
      </c>
      <c r="L448" s="181" t="e">
        <f t="shared" si="271"/>
        <v>#DIV/0!</v>
      </c>
    </row>
    <row r="449" spans="1:12" ht="12" customHeight="1">
      <c r="A449" s="392" t="s">
        <v>118</v>
      </c>
      <c r="B449" s="392"/>
      <c r="C449" s="392"/>
      <c r="D449" s="272">
        <f t="shared" si="296"/>
        <v>0</v>
      </c>
      <c r="E449" s="273">
        <v>0</v>
      </c>
      <c r="F449" s="230">
        <f t="shared" si="297"/>
        <v>0</v>
      </c>
      <c r="G449" s="113">
        <f t="shared" si="297"/>
        <v>0</v>
      </c>
      <c r="H449" s="113">
        <f t="shared" si="297"/>
        <v>0</v>
      </c>
      <c r="I449" s="182" t="e">
        <f t="shared" si="259"/>
        <v>#DIV/0!</v>
      </c>
      <c r="J449" s="182" t="e">
        <f t="shared" si="269"/>
        <v>#DIV/0!</v>
      </c>
      <c r="K449" s="182" t="e">
        <f t="shared" si="270"/>
        <v>#DIV/0!</v>
      </c>
      <c r="L449" s="182" t="e">
        <f t="shared" si="271"/>
        <v>#DIV/0!</v>
      </c>
    </row>
    <row r="450" spans="1:12" ht="12" customHeight="1">
      <c r="A450" s="393" t="s">
        <v>181</v>
      </c>
      <c r="B450" s="394"/>
      <c r="C450" s="394"/>
      <c r="D450" s="274">
        <f t="shared" si="296"/>
        <v>0</v>
      </c>
      <c r="E450" s="275">
        <v>0</v>
      </c>
      <c r="F450" s="231">
        <f t="shared" si="297"/>
        <v>0</v>
      </c>
      <c r="G450" s="114">
        <f t="shared" si="297"/>
        <v>0</v>
      </c>
      <c r="H450" s="114">
        <f t="shared" si="297"/>
        <v>0</v>
      </c>
      <c r="I450" s="183" t="e">
        <f t="shared" si="259"/>
        <v>#DIV/0!</v>
      </c>
      <c r="J450" s="183" t="e">
        <f t="shared" si="269"/>
        <v>#DIV/0!</v>
      </c>
      <c r="K450" s="183" t="e">
        <f t="shared" si="270"/>
        <v>#DIV/0!</v>
      </c>
      <c r="L450" s="183" t="e">
        <f t="shared" si="271"/>
        <v>#DIV/0!</v>
      </c>
    </row>
    <row r="451" spans="1:12" ht="12" customHeight="1">
      <c r="A451" s="395" t="s">
        <v>105</v>
      </c>
      <c r="B451" s="396"/>
      <c r="C451" s="396"/>
      <c r="D451" s="276">
        <f t="shared" si="296"/>
        <v>0</v>
      </c>
      <c r="E451" s="277">
        <v>0</v>
      </c>
      <c r="F451" s="232">
        <f t="shared" si="297"/>
        <v>0</v>
      </c>
      <c r="G451" s="115">
        <f t="shared" si="297"/>
        <v>0</v>
      </c>
      <c r="H451" s="115">
        <f t="shared" si="297"/>
        <v>0</v>
      </c>
      <c r="I451" s="184" t="e">
        <f t="shared" si="259"/>
        <v>#DIV/0!</v>
      </c>
      <c r="J451" s="184" t="e">
        <f t="shared" si="269"/>
        <v>#DIV/0!</v>
      </c>
      <c r="K451" s="184" t="e">
        <f t="shared" si="270"/>
        <v>#DIV/0!</v>
      </c>
      <c r="L451" s="184" t="e">
        <f t="shared" si="271"/>
        <v>#DIV/0!</v>
      </c>
    </row>
    <row r="452" spans="1:12" ht="12" customHeight="1">
      <c r="A452" s="26"/>
      <c r="B452" s="35">
        <v>4</v>
      </c>
      <c r="C452" s="36" t="s">
        <v>182</v>
      </c>
      <c r="D452" s="283">
        <f t="shared" si="296"/>
        <v>0</v>
      </c>
      <c r="E452" s="284">
        <v>0</v>
      </c>
      <c r="F452" s="238">
        <f t="shared" si="297"/>
        <v>0</v>
      </c>
      <c r="G452" s="119">
        <f t="shared" si="297"/>
        <v>0</v>
      </c>
      <c r="H452" s="119">
        <f t="shared" si="297"/>
        <v>0</v>
      </c>
      <c r="I452" s="180" t="e">
        <f t="shared" si="259"/>
        <v>#DIV/0!</v>
      </c>
      <c r="J452" s="180" t="e">
        <f t="shared" si="269"/>
        <v>#DIV/0!</v>
      </c>
      <c r="K452" s="180" t="e">
        <f t="shared" si="270"/>
        <v>#DIV/0!</v>
      </c>
      <c r="L452" s="180" t="e">
        <f t="shared" si="271"/>
        <v>#DIV/0!</v>
      </c>
    </row>
    <row r="453" spans="1:12" ht="12" customHeight="1">
      <c r="A453" s="58"/>
      <c r="B453" s="59">
        <v>42</v>
      </c>
      <c r="C453" s="60" t="s">
        <v>119</v>
      </c>
      <c r="D453" s="278">
        <f t="shared" ref="D453" si="298">SUM(D454:D454)</f>
        <v>0</v>
      </c>
      <c r="E453" s="279">
        <v>0</v>
      </c>
      <c r="F453" s="233">
        <f>SUM(F454:F454)</f>
        <v>0</v>
      </c>
      <c r="G453" s="116">
        <f>SUM(G454:G454)</f>
        <v>0</v>
      </c>
      <c r="H453" s="116">
        <f>SUM(H454:H454)</f>
        <v>0</v>
      </c>
      <c r="I453" s="180" t="e">
        <f t="shared" si="259"/>
        <v>#DIV/0!</v>
      </c>
      <c r="J453" s="180" t="e">
        <f t="shared" si="269"/>
        <v>#DIV/0!</v>
      </c>
      <c r="K453" s="180" t="e">
        <f t="shared" si="270"/>
        <v>#DIV/0!</v>
      </c>
      <c r="L453" s="180" t="e">
        <f t="shared" si="271"/>
        <v>#DIV/0!</v>
      </c>
    </row>
    <row r="454" spans="1:12" ht="12" customHeight="1">
      <c r="A454" s="26"/>
      <c r="B454" s="37">
        <v>426</v>
      </c>
      <c r="C454" s="39" t="s">
        <v>41</v>
      </c>
      <c r="D454" s="97">
        <v>0</v>
      </c>
      <c r="E454" s="97">
        <v>0</v>
      </c>
      <c r="F454" s="234">
        <v>0</v>
      </c>
      <c r="G454" s="117">
        <v>0</v>
      </c>
      <c r="H454" s="117">
        <v>0</v>
      </c>
      <c r="I454" s="180" t="e">
        <f t="shared" si="259"/>
        <v>#DIV/0!</v>
      </c>
      <c r="J454" s="180" t="e">
        <f t="shared" si="269"/>
        <v>#DIV/0!</v>
      </c>
      <c r="K454" s="180" t="e">
        <f t="shared" si="270"/>
        <v>#DIV/0!</v>
      </c>
      <c r="L454" s="180" t="e">
        <f t="shared" si="271"/>
        <v>#DIV/0!</v>
      </c>
    </row>
    <row r="455" spans="1:12" ht="12" customHeight="1">
      <c r="A455" s="26"/>
      <c r="B455" s="61"/>
      <c r="C455" s="62"/>
      <c r="D455" s="70"/>
      <c r="E455" s="70"/>
      <c r="F455" s="256"/>
      <c r="G455" s="137"/>
      <c r="H455" s="137"/>
      <c r="I455" s="202"/>
      <c r="J455" s="202"/>
      <c r="K455" s="202"/>
      <c r="L455" s="202"/>
    </row>
    <row r="456" spans="1:12" ht="12" customHeight="1">
      <c r="A456" s="26"/>
      <c r="B456" s="61"/>
      <c r="C456" s="62"/>
      <c r="D456" s="70"/>
      <c r="E456" s="70"/>
      <c r="F456" s="256"/>
      <c r="G456" s="137"/>
      <c r="H456" s="137"/>
      <c r="I456" s="202"/>
      <c r="J456" s="202"/>
      <c r="K456" s="202"/>
      <c r="L456" s="202"/>
    </row>
    <row r="457" spans="1:12" ht="12" customHeight="1">
      <c r="A457" s="26"/>
      <c r="B457" s="61"/>
      <c r="C457" s="62"/>
      <c r="D457" s="70"/>
      <c r="E457" s="70"/>
      <c r="F457" s="256"/>
      <c r="G457" s="137"/>
      <c r="H457" s="137"/>
      <c r="I457" s="202"/>
      <c r="J457" s="202"/>
      <c r="K457" s="202"/>
      <c r="L457" s="202"/>
    </row>
    <row r="458" spans="1:12" ht="24" customHeight="1">
      <c r="A458" s="397" t="s">
        <v>120</v>
      </c>
      <c r="B458" s="397"/>
      <c r="C458" s="397"/>
      <c r="D458" s="397"/>
      <c r="E458" s="397"/>
      <c r="F458" s="397"/>
      <c r="G458" s="397"/>
      <c r="H458" s="397"/>
      <c r="I458" s="397"/>
      <c r="J458" s="397"/>
      <c r="K458" s="203"/>
      <c r="L458" s="203"/>
    </row>
    <row r="459" spans="1:12" ht="12" customHeight="1">
      <c r="A459" s="63"/>
      <c r="B459" s="63"/>
      <c r="C459" s="63"/>
      <c r="D459" s="70"/>
      <c r="E459" s="70"/>
      <c r="F459" s="257"/>
      <c r="G459" s="138"/>
      <c r="H459" s="138"/>
      <c r="I459" s="204"/>
      <c r="J459" s="202"/>
      <c r="K459" s="202"/>
      <c r="L459" s="202"/>
    </row>
    <row r="460" spans="1:12" ht="12" customHeight="1">
      <c r="A460" s="63"/>
      <c r="B460" s="63"/>
      <c r="C460" s="63"/>
      <c r="D460" s="70"/>
      <c r="E460" s="70"/>
      <c r="F460" s="257"/>
      <c r="G460" s="138"/>
      <c r="H460" s="138"/>
      <c r="I460" s="204"/>
      <c r="J460" s="202"/>
      <c r="K460" s="202"/>
      <c r="L460" s="202"/>
    </row>
    <row r="461" spans="1:12" ht="12" customHeight="1">
      <c r="A461" s="398" t="s">
        <v>121</v>
      </c>
      <c r="B461" s="398"/>
      <c r="C461" s="398"/>
      <c r="D461" s="398"/>
      <c r="E461" s="398"/>
      <c r="F461" s="398"/>
      <c r="G461" s="398"/>
      <c r="H461" s="398"/>
      <c r="I461" s="398"/>
      <c r="J461" s="202"/>
      <c r="K461" s="202"/>
      <c r="L461" s="202"/>
    </row>
    <row r="462" spans="1:12" ht="12" customHeight="1">
      <c r="A462" s="385" t="s">
        <v>319</v>
      </c>
      <c r="B462" s="385"/>
      <c r="C462" s="385"/>
      <c r="D462" s="385"/>
      <c r="E462" s="385"/>
      <c r="F462" s="385"/>
      <c r="G462" s="385"/>
      <c r="H462" s="139"/>
      <c r="I462" s="175"/>
      <c r="J462" s="202"/>
      <c r="K462" s="202"/>
      <c r="L462" s="202"/>
    </row>
    <row r="463" spans="1:12" ht="12" customHeight="1">
      <c r="A463" s="386"/>
      <c r="B463" s="386"/>
      <c r="C463" s="386"/>
      <c r="F463" s="258"/>
      <c r="G463" s="69"/>
      <c r="H463" s="69"/>
      <c r="I463" s="175"/>
      <c r="J463" s="202"/>
      <c r="K463" s="202"/>
      <c r="L463" s="202"/>
    </row>
    <row r="464" spans="1:12" ht="12" customHeight="1">
      <c r="A464" s="64"/>
      <c r="B464" s="64"/>
      <c r="C464" s="64"/>
      <c r="F464" s="258"/>
      <c r="G464" s="69"/>
      <c r="H464" s="69"/>
      <c r="I464" s="175"/>
      <c r="J464" s="202"/>
      <c r="K464" s="202"/>
      <c r="L464" s="202"/>
    </row>
    <row r="465" spans="1:12" ht="12" customHeight="1">
      <c r="A465" s="382" t="s">
        <v>122</v>
      </c>
      <c r="B465" s="382"/>
      <c r="C465" s="382"/>
      <c r="D465" s="382"/>
      <c r="E465" s="382"/>
      <c r="F465" s="382"/>
      <c r="G465" s="382"/>
      <c r="H465" s="382"/>
      <c r="I465" s="382"/>
      <c r="J465" s="382"/>
      <c r="K465" s="205"/>
      <c r="L465" s="205"/>
    </row>
    <row r="466" spans="1:12" ht="12" customHeight="1">
      <c r="A466" s="387" t="s">
        <v>123</v>
      </c>
      <c r="B466" s="387"/>
      <c r="C466" s="387"/>
      <c r="D466" s="387"/>
      <c r="E466" s="387"/>
      <c r="F466" s="387"/>
      <c r="G466" s="387"/>
      <c r="H466" s="387"/>
      <c r="I466" s="387"/>
      <c r="J466" s="387"/>
      <c r="K466" s="206"/>
      <c r="L466" s="206"/>
    </row>
    <row r="467" spans="1:12" ht="12" customHeight="1">
      <c r="A467" s="388" t="s">
        <v>124</v>
      </c>
      <c r="B467" s="388"/>
      <c r="C467" s="388"/>
      <c r="D467" s="388"/>
      <c r="E467" s="388"/>
      <c r="F467" s="388"/>
      <c r="G467" s="388"/>
      <c r="H467" s="388"/>
      <c r="I467" s="388"/>
      <c r="J467" s="388"/>
      <c r="K467" s="207"/>
      <c r="L467" s="207"/>
    </row>
    <row r="468" spans="1:12" ht="12" customHeight="1">
      <c r="A468" s="347"/>
      <c r="B468" s="347"/>
      <c r="C468" s="347"/>
      <c r="D468" s="388" t="s">
        <v>322</v>
      </c>
      <c r="E468" s="399"/>
      <c r="F468" s="347"/>
      <c r="G468" s="347"/>
      <c r="H468" s="347"/>
      <c r="I468" s="347"/>
      <c r="J468" s="347"/>
      <c r="K468" s="207"/>
      <c r="L468" s="207"/>
    </row>
    <row r="469" spans="1:12" ht="12" customHeight="1">
      <c r="A469" s="26"/>
      <c r="B469" s="389" t="s">
        <v>320</v>
      </c>
      <c r="C469" s="390"/>
      <c r="D469" s="310"/>
      <c r="E469" s="310"/>
      <c r="F469" s="258"/>
      <c r="G469" s="69"/>
      <c r="H469" s="69"/>
      <c r="I469" s="175"/>
      <c r="J469" s="202"/>
      <c r="K469" s="202"/>
      <c r="L469" s="202"/>
    </row>
    <row r="470" spans="1:12" ht="12" customHeight="1">
      <c r="A470" s="26"/>
      <c r="B470" s="380" t="s">
        <v>321</v>
      </c>
      <c r="C470" s="380"/>
      <c r="D470" s="72"/>
      <c r="E470" s="72"/>
      <c r="F470" s="258"/>
      <c r="G470" s="69"/>
      <c r="H470" s="69"/>
      <c r="I470" s="175"/>
      <c r="J470" s="202"/>
      <c r="K470" s="202"/>
      <c r="L470" s="202"/>
    </row>
    <row r="471" spans="1:12" ht="12" customHeight="1">
      <c r="A471" s="26"/>
      <c r="B471" s="381" t="s">
        <v>301</v>
      </c>
      <c r="C471" s="381"/>
      <c r="D471" s="311"/>
      <c r="E471" s="311"/>
      <c r="F471" s="258"/>
      <c r="G471" s="69"/>
      <c r="H471" s="69"/>
      <c r="I471" s="175"/>
      <c r="J471" s="202"/>
      <c r="K471" s="202"/>
      <c r="L471" s="202"/>
    </row>
    <row r="472" spans="1:12" ht="12" customHeight="1">
      <c r="A472" s="26"/>
      <c r="B472" s="66"/>
      <c r="C472" s="65"/>
      <c r="D472" s="311"/>
      <c r="E472" s="311"/>
      <c r="F472" s="258"/>
      <c r="G472" s="69"/>
      <c r="H472" s="69"/>
      <c r="I472" s="175"/>
      <c r="J472" s="202"/>
      <c r="K472" s="202"/>
      <c r="L472" s="202"/>
    </row>
    <row r="473" spans="1:12" ht="12" customHeight="1">
      <c r="A473" s="382" t="s">
        <v>125</v>
      </c>
      <c r="B473" s="382"/>
      <c r="C473" s="382"/>
      <c r="D473" s="382"/>
      <c r="E473" s="382"/>
      <c r="F473" s="382"/>
      <c r="G473" s="382"/>
      <c r="H473" s="382"/>
      <c r="I473" s="382"/>
      <c r="J473" s="382"/>
      <c r="K473" s="205"/>
      <c r="L473" s="205"/>
    </row>
    <row r="474" spans="1:12" ht="11.25" customHeight="1">
      <c r="A474" s="383" t="s">
        <v>323</v>
      </c>
      <c r="B474" s="383"/>
      <c r="C474" s="383"/>
      <c r="D474" s="383"/>
      <c r="E474" s="383"/>
      <c r="F474" s="383"/>
      <c r="G474" s="383"/>
      <c r="H474" s="383"/>
      <c r="I474" s="383"/>
      <c r="J474" s="383"/>
      <c r="K474" s="208"/>
      <c r="L474" s="208"/>
    </row>
    <row r="475" spans="1:12" ht="11.25" customHeight="1">
      <c r="A475" s="323"/>
      <c r="B475" s="323"/>
      <c r="C475" s="323"/>
      <c r="D475" s="323"/>
      <c r="E475" s="323"/>
      <c r="F475" s="323"/>
      <c r="G475" s="323"/>
      <c r="H475" s="323"/>
      <c r="I475" s="323"/>
      <c r="J475" s="323"/>
      <c r="K475" s="208"/>
      <c r="L475" s="208"/>
    </row>
    <row r="476" spans="1:12" ht="11.25" customHeight="1">
      <c r="A476"/>
      <c r="B476"/>
      <c r="C476"/>
      <c r="D476"/>
      <c r="E476"/>
      <c r="F476"/>
      <c r="G476"/>
      <c r="H476"/>
      <c r="I476"/>
      <c r="J476"/>
      <c r="K476" s="208"/>
      <c r="L476" s="208"/>
    </row>
    <row r="477" spans="1:12" ht="11.25" customHeight="1">
      <c r="A477"/>
      <c r="B477"/>
      <c r="C477"/>
      <c r="D477"/>
      <c r="E477"/>
      <c r="F477"/>
      <c r="G477"/>
      <c r="H477"/>
      <c r="I477"/>
      <c r="J477"/>
      <c r="K477" s="208"/>
      <c r="L477" s="208"/>
    </row>
    <row r="478" spans="1:12" ht="11.25" customHeight="1">
      <c r="A478"/>
      <c r="B478"/>
      <c r="C478"/>
      <c r="D478"/>
      <c r="E478"/>
      <c r="F478"/>
      <c r="G478"/>
      <c r="H478"/>
      <c r="I478"/>
      <c r="J478"/>
      <c r="K478" s="208"/>
      <c r="L478" s="208"/>
    </row>
    <row r="479" spans="1:12" ht="12" customHeight="1">
      <c r="A479" s="67"/>
      <c r="B479" s="67"/>
      <c r="C479" s="67"/>
      <c r="D479" s="70"/>
      <c r="E479" s="70"/>
      <c r="F479" s="257"/>
      <c r="G479" s="138"/>
      <c r="H479" s="138"/>
      <c r="I479" s="204"/>
      <c r="J479" s="204"/>
      <c r="K479" s="204"/>
      <c r="L479" s="204"/>
    </row>
    <row r="480" spans="1:12" ht="12" customHeight="1">
      <c r="A480" s="26"/>
      <c r="B480" s="384" t="s">
        <v>126</v>
      </c>
      <c r="C480" s="384"/>
      <c r="D480" s="151">
        <v>2022</v>
      </c>
      <c r="E480" s="151">
        <v>2023</v>
      </c>
      <c r="F480" s="259">
        <v>2024</v>
      </c>
      <c r="G480" s="143">
        <v>2025</v>
      </c>
      <c r="H480" s="143">
        <v>2026</v>
      </c>
      <c r="I480" s="175"/>
      <c r="J480" s="175"/>
      <c r="K480" s="175"/>
      <c r="L480" s="175"/>
    </row>
    <row r="481" spans="1:13" ht="12" customHeight="1">
      <c r="A481" s="26"/>
      <c r="B481" s="379" t="s">
        <v>127</v>
      </c>
      <c r="C481" s="379"/>
      <c r="D481" s="152">
        <v>123465.12</v>
      </c>
      <c r="E481" s="140">
        <v>617025</v>
      </c>
      <c r="F481" s="260">
        <v>828665.3</v>
      </c>
      <c r="G481" s="345">
        <v>760942.94</v>
      </c>
      <c r="H481" s="345">
        <v>728052.38</v>
      </c>
      <c r="I481" s="333">
        <f t="shared" ref="I481:I489" si="299">E481/D481*100</f>
        <v>499.756530427379</v>
      </c>
      <c r="J481" s="333">
        <f t="shared" ref="J481:J489" si="300">F481/E481*100</f>
        <v>134.30011749929096</v>
      </c>
      <c r="K481" s="333">
        <f t="shared" ref="K481:K489" si="301">G481/F481*100</f>
        <v>91.827537607765152</v>
      </c>
      <c r="L481" s="333">
        <f t="shared" ref="L481:L489" si="302">H481/G481*100</f>
        <v>95.677657512664496</v>
      </c>
    </row>
    <row r="482" spans="1:13" ht="12" customHeight="1">
      <c r="A482" s="26"/>
      <c r="B482" s="379" t="s">
        <v>128</v>
      </c>
      <c r="C482" s="379"/>
      <c r="D482" s="152">
        <v>74794.509999999995</v>
      </c>
      <c r="E482" s="140">
        <v>170930</v>
      </c>
      <c r="F482" s="260">
        <f>SUM(F238,F245)</f>
        <v>14877</v>
      </c>
      <c r="G482" s="345">
        <f t="shared" ref="G482:H482" si="303">SUM(G238,G245)</f>
        <v>1700</v>
      </c>
      <c r="H482" s="345">
        <f t="shared" si="303"/>
        <v>1700</v>
      </c>
      <c r="I482" s="333">
        <f t="shared" si="299"/>
        <v>228.53281611177079</v>
      </c>
      <c r="J482" s="333">
        <f t="shared" si="300"/>
        <v>8.7035628619902887</v>
      </c>
      <c r="K482" s="333">
        <f t="shared" si="301"/>
        <v>11.427035020501446</v>
      </c>
      <c r="L482" s="333">
        <f t="shared" si="302"/>
        <v>100</v>
      </c>
    </row>
    <row r="483" spans="1:13" ht="12" customHeight="1">
      <c r="A483" s="26"/>
      <c r="B483" s="379" t="s">
        <v>129</v>
      </c>
      <c r="C483" s="379"/>
      <c r="D483" s="152">
        <v>82098.19</v>
      </c>
      <c r="E483" s="140">
        <v>108425</v>
      </c>
      <c r="F483" s="260">
        <f>'Opći dio'!F20</f>
        <v>118425</v>
      </c>
      <c r="G483" s="345">
        <f>'Opći dio'!G20</f>
        <v>118484.21249999999</v>
      </c>
      <c r="H483" s="345">
        <f>'Opći dio'!H20</f>
        <v>118543.45460624999</v>
      </c>
      <c r="I483" s="333">
        <f t="shared" si="299"/>
        <v>132.06746701723876</v>
      </c>
      <c r="J483" s="333">
        <f t="shared" si="300"/>
        <v>109.22296518330643</v>
      </c>
      <c r="K483" s="333">
        <f t="shared" si="301"/>
        <v>100.05</v>
      </c>
      <c r="L483" s="333">
        <f t="shared" si="302"/>
        <v>100.05</v>
      </c>
      <c r="M483" s="13"/>
    </row>
    <row r="484" spans="1:13" ht="12" customHeight="1">
      <c r="A484" s="26"/>
      <c r="B484" s="379" t="s">
        <v>130</v>
      </c>
      <c r="C484" s="379"/>
      <c r="D484" s="152">
        <v>544839.06000000006</v>
      </c>
      <c r="E484" s="140">
        <v>1232130</v>
      </c>
      <c r="F484" s="260">
        <f>'Opći dio'!F13</f>
        <v>1056529.7</v>
      </c>
      <c r="G484" s="345">
        <f>'Opći dio'!G13</f>
        <v>1057057.9648499999</v>
      </c>
      <c r="H484" s="345">
        <f>'Opći dio'!H13</f>
        <v>1057586.4938324247</v>
      </c>
      <c r="I484" s="333">
        <f t="shared" si="299"/>
        <v>226.14568052444696</v>
      </c>
      <c r="J484" s="333">
        <f t="shared" si="300"/>
        <v>85.748232735182157</v>
      </c>
      <c r="K484" s="333">
        <f t="shared" si="301"/>
        <v>100.05</v>
      </c>
      <c r="L484" s="333">
        <f t="shared" si="302"/>
        <v>100.05</v>
      </c>
      <c r="M484" s="13"/>
    </row>
    <row r="485" spans="1:13" ht="12" customHeight="1">
      <c r="A485" s="26"/>
      <c r="B485" s="379" t="s">
        <v>131</v>
      </c>
      <c r="C485" s="379"/>
      <c r="D485" s="152">
        <v>0</v>
      </c>
      <c r="E485" s="140">
        <v>0</v>
      </c>
      <c r="F485" s="260">
        <v>0</v>
      </c>
      <c r="G485" s="140">
        <v>0</v>
      </c>
      <c r="H485" s="140">
        <v>0</v>
      </c>
      <c r="I485" s="333">
        <v>0</v>
      </c>
      <c r="J485" s="333" t="e">
        <f t="shared" si="300"/>
        <v>#DIV/0!</v>
      </c>
      <c r="K485" s="333">
        <v>0</v>
      </c>
      <c r="L485" s="333">
        <v>0</v>
      </c>
      <c r="M485" s="13"/>
    </row>
    <row r="486" spans="1:13" ht="12" customHeight="1">
      <c r="A486" s="26"/>
      <c r="B486" s="144" t="s">
        <v>132</v>
      </c>
      <c r="C486" s="144"/>
      <c r="D486" s="152">
        <v>66470</v>
      </c>
      <c r="E486" s="140">
        <v>79650</v>
      </c>
      <c r="F486" s="260">
        <f>'Opći dio'!F25</f>
        <v>85650</v>
      </c>
      <c r="G486" s="345">
        <f>'Opći dio'!G25</f>
        <v>85692.824999999997</v>
      </c>
      <c r="H486" s="345">
        <f>'Opći dio'!H25</f>
        <v>85735.671412499985</v>
      </c>
      <c r="I486" s="333">
        <f t="shared" si="299"/>
        <v>119.82849405746954</v>
      </c>
      <c r="J486" s="333">
        <f t="shared" si="300"/>
        <v>107.53295668549904</v>
      </c>
      <c r="K486" s="333">
        <f t="shared" si="301"/>
        <v>100.05</v>
      </c>
      <c r="L486" s="333">
        <f t="shared" si="302"/>
        <v>100.05</v>
      </c>
      <c r="M486" s="13"/>
    </row>
    <row r="487" spans="1:13" ht="12" customHeight="1">
      <c r="A487" s="26"/>
      <c r="B487" s="379" t="s">
        <v>133</v>
      </c>
      <c r="C487" s="379"/>
      <c r="D487" s="152">
        <v>0</v>
      </c>
      <c r="E487" s="140">
        <v>0</v>
      </c>
      <c r="F487" s="260">
        <v>0</v>
      </c>
      <c r="G487" s="140">
        <v>0</v>
      </c>
      <c r="H487" s="140">
        <v>0</v>
      </c>
      <c r="I487" s="333">
        <v>0</v>
      </c>
      <c r="J487" s="333">
        <v>0</v>
      </c>
      <c r="K487" s="333">
        <v>0</v>
      </c>
      <c r="L487" s="333">
        <v>0</v>
      </c>
      <c r="M487" s="13"/>
    </row>
    <row r="488" spans="1:13" ht="12" customHeight="1">
      <c r="A488" s="26"/>
      <c r="B488" s="377" t="s">
        <v>134</v>
      </c>
      <c r="C488" s="377"/>
      <c r="D488" s="153">
        <v>116436.57</v>
      </c>
      <c r="E488" s="140">
        <v>51440</v>
      </c>
      <c r="F488" s="260">
        <f>SUM(F70,F158,F220,F285)</f>
        <v>59290</v>
      </c>
      <c r="G488" s="345">
        <f t="shared" ref="G488:H488" si="304">SUM(G70,G158,G220,G285)</f>
        <v>59290</v>
      </c>
      <c r="H488" s="345">
        <f t="shared" si="304"/>
        <v>59290</v>
      </c>
      <c r="I488" s="333">
        <f t="shared" si="299"/>
        <v>44.178560052052376</v>
      </c>
      <c r="J488" s="333">
        <f t="shared" si="300"/>
        <v>115.26049766718506</v>
      </c>
      <c r="K488" s="333">
        <f t="shared" si="301"/>
        <v>100</v>
      </c>
      <c r="L488" s="333">
        <v>0</v>
      </c>
      <c r="M488" s="13"/>
    </row>
    <row r="489" spans="1:13" ht="12" customHeight="1">
      <c r="A489" s="26"/>
      <c r="B489" s="378" t="s">
        <v>135</v>
      </c>
      <c r="C489" s="378"/>
      <c r="D489" s="152">
        <v>932227.68</v>
      </c>
      <c r="E489" s="141">
        <v>2259600</v>
      </c>
      <c r="F489" s="261">
        <f>SUM(F481:F488)</f>
        <v>2163437</v>
      </c>
      <c r="G489" s="346">
        <f>SUM(G481:G488)</f>
        <v>2083167.9423499999</v>
      </c>
      <c r="H489" s="346">
        <f>SUM(H481:H488)</f>
        <v>2050907.9998511749</v>
      </c>
      <c r="I489" s="333">
        <f t="shared" si="299"/>
        <v>242.38713872988623</v>
      </c>
      <c r="J489" s="333">
        <f t="shared" si="300"/>
        <v>95.744246769339696</v>
      </c>
      <c r="K489" s="333">
        <f t="shared" si="301"/>
        <v>96.289743697181834</v>
      </c>
      <c r="L489" s="333">
        <f t="shared" si="302"/>
        <v>98.451399820293275</v>
      </c>
      <c r="M489" s="13"/>
    </row>
    <row r="490" spans="1:13" ht="12" customHeight="1">
      <c r="M490" s="13"/>
    </row>
    <row r="491" spans="1:13" ht="12" customHeight="1">
      <c r="M491" s="13"/>
    </row>
    <row r="492" spans="1:13" ht="12" customHeight="1">
      <c r="M492" s="13"/>
    </row>
    <row r="493" spans="1:13" ht="12" customHeight="1">
      <c r="M493" s="13"/>
    </row>
    <row r="494" spans="1:13" ht="12" customHeight="1">
      <c r="M494" s="13"/>
    </row>
    <row r="495" spans="1:13" ht="12" customHeight="1">
      <c r="M495" s="13"/>
    </row>
  </sheetData>
  <mergeCells count="236">
    <mergeCell ref="B3:C3"/>
    <mergeCell ref="A4:P4"/>
    <mergeCell ref="A7:C7"/>
    <mergeCell ref="A8:C8"/>
    <mergeCell ref="A9:C9"/>
    <mergeCell ref="A10:C10"/>
    <mergeCell ref="A21:C21"/>
    <mergeCell ref="A25:C25"/>
    <mergeCell ref="A26:C26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1:C51"/>
    <mergeCell ref="A52:C52"/>
    <mergeCell ref="A61:C61"/>
    <mergeCell ref="A62:C62"/>
    <mergeCell ref="A63:C63"/>
    <mergeCell ref="A67:C67"/>
    <mergeCell ref="A30:C30"/>
    <mergeCell ref="A31:C31"/>
    <mergeCell ref="A44:C44"/>
    <mergeCell ref="A45:C45"/>
    <mergeCell ref="A46:C46"/>
    <mergeCell ref="A50:C50"/>
    <mergeCell ref="A87:C87"/>
    <mergeCell ref="A93:C93"/>
    <mergeCell ref="A94:C94"/>
    <mergeCell ref="A95:C95"/>
    <mergeCell ref="A96:C96"/>
    <mergeCell ref="A103:C103"/>
    <mergeCell ref="A68:C68"/>
    <mergeCell ref="A69:C69"/>
    <mergeCell ref="A70:C70"/>
    <mergeCell ref="A71:C71"/>
    <mergeCell ref="A85:C85"/>
    <mergeCell ref="A86:C86"/>
    <mergeCell ref="A114:C114"/>
    <mergeCell ref="A115:C115"/>
    <mergeCell ref="A116:C116"/>
    <mergeCell ref="A121:C121"/>
    <mergeCell ref="A122:C122"/>
    <mergeCell ref="A123:C123"/>
    <mergeCell ref="A104:C104"/>
    <mergeCell ref="A105:C105"/>
    <mergeCell ref="A106:C106"/>
    <mergeCell ref="A107:C107"/>
    <mergeCell ref="A108:C108"/>
    <mergeCell ref="A109:C109"/>
    <mergeCell ref="A140:C140"/>
    <mergeCell ref="A145:C145"/>
    <mergeCell ref="A146:C146"/>
    <mergeCell ref="A147:C147"/>
    <mergeCell ref="A152:C152"/>
    <mergeCell ref="A153:C153"/>
    <mergeCell ref="A124:C124"/>
    <mergeCell ref="A129:C129"/>
    <mergeCell ref="A130:C130"/>
    <mergeCell ref="A131:C131"/>
    <mergeCell ref="A138:C138"/>
    <mergeCell ref="A139:C139"/>
    <mergeCell ref="A166:C166"/>
    <mergeCell ref="A167:C167"/>
    <mergeCell ref="A174:C174"/>
    <mergeCell ref="A175:C175"/>
    <mergeCell ref="A176:C176"/>
    <mergeCell ref="A177:C177"/>
    <mergeCell ref="A154:C154"/>
    <mergeCell ref="A155:C155"/>
    <mergeCell ref="A156:C156"/>
    <mergeCell ref="A157:C157"/>
    <mergeCell ref="A164:C164"/>
    <mergeCell ref="A165:C165"/>
    <mergeCell ref="A195:C195"/>
    <mergeCell ref="A196:C196"/>
    <mergeCell ref="A197:C197"/>
    <mergeCell ref="A198:C198"/>
    <mergeCell ref="A202:C202"/>
    <mergeCell ref="A203:C203"/>
    <mergeCell ref="A182:C182"/>
    <mergeCell ref="A183:C183"/>
    <mergeCell ref="A184:C184"/>
    <mergeCell ref="A185:C185"/>
    <mergeCell ref="A186:C186"/>
    <mergeCell ref="A194:C194"/>
    <mergeCell ref="A218:C218"/>
    <mergeCell ref="A219:C219"/>
    <mergeCell ref="A220:C220"/>
    <mergeCell ref="A227:C227"/>
    <mergeCell ref="A228:C228"/>
    <mergeCell ref="A229:C229"/>
    <mergeCell ref="A204:C204"/>
    <mergeCell ref="A205:C205"/>
    <mergeCell ref="A206:C206"/>
    <mergeCell ref="A215:C215"/>
    <mergeCell ref="A216:C216"/>
    <mergeCell ref="A217:C217"/>
    <mergeCell ref="A243:C243"/>
    <mergeCell ref="A244:C244"/>
    <mergeCell ref="A245:C245"/>
    <mergeCell ref="A246:C246"/>
    <mergeCell ref="A250:C250"/>
    <mergeCell ref="A251:C251"/>
    <mergeCell ref="A230:C230"/>
    <mergeCell ref="A235:C235"/>
    <mergeCell ref="A236:C236"/>
    <mergeCell ref="A237:C237"/>
    <mergeCell ref="A238:C238"/>
    <mergeCell ref="A242:C242"/>
    <mergeCell ref="A266:C266"/>
    <mergeCell ref="A267:C267"/>
    <mergeCell ref="A268:C268"/>
    <mergeCell ref="A269:C269"/>
    <mergeCell ref="A274:C274"/>
    <mergeCell ref="A275:C275"/>
    <mergeCell ref="A252:C252"/>
    <mergeCell ref="A253:C253"/>
    <mergeCell ref="A254:C254"/>
    <mergeCell ref="A258:C258"/>
    <mergeCell ref="A259:C259"/>
    <mergeCell ref="A260:C260"/>
    <mergeCell ref="A289:C289"/>
    <mergeCell ref="A290:C290"/>
    <mergeCell ref="A291:C291"/>
    <mergeCell ref="A292:C292"/>
    <mergeCell ref="A298:C298"/>
    <mergeCell ref="A299:C299"/>
    <mergeCell ref="A276:C276"/>
    <mergeCell ref="A281:C281"/>
    <mergeCell ref="A282:C282"/>
    <mergeCell ref="A283:C283"/>
    <mergeCell ref="A284:C284"/>
    <mergeCell ref="A285:C285"/>
    <mergeCell ref="A312:C312"/>
    <mergeCell ref="A313:C313"/>
    <mergeCell ref="A314:C314"/>
    <mergeCell ref="A318:C318"/>
    <mergeCell ref="A319:C319"/>
    <mergeCell ref="A320:C320"/>
    <mergeCell ref="A300:C300"/>
    <mergeCell ref="A301:C301"/>
    <mergeCell ref="A302:C302"/>
    <mergeCell ref="A306:C306"/>
    <mergeCell ref="A307:C307"/>
    <mergeCell ref="A308:C308"/>
    <mergeCell ref="A333:C333"/>
    <mergeCell ref="A334:C334"/>
    <mergeCell ref="A335:C335"/>
    <mergeCell ref="A341:C341"/>
    <mergeCell ref="A342:C342"/>
    <mergeCell ref="A343:C343"/>
    <mergeCell ref="A321:C321"/>
    <mergeCell ref="A325:C325"/>
    <mergeCell ref="A326:C326"/>
    <mergeCell ref="A327:C327"/>
    <mergeCell ref="A331:C331"/>
    <mergeCell ref="A332:C332"/>
    <mergeCell ref="A359:C359"/>
    <mergeCell ref="A360:C360"/>
    <mergeCell ref="A361:C361"/>
    <mergeCell ref="A365:C365"/>
    <mergeCell ref="A366:C366"/>
    <mergeCell ref="A367:C367"/>
    <mergeCell ref="A344:C344"/>
    <mergeCell ref="A348:C348"/>
    <mergeCell ref="A349:C349"/>
    <mergeCell ref="A350:C350"/>
    <mergeCell ref="A351:C351"/>
    <mergeCell ref="A352:C352"/>
    <mergeCell ref="A380:C380"/>
    <mergeCell ref="A384:C384"/>
    <mergeCell ref="A385:C385"/>
    <mergeCell ref="A386:C386"/>
    <mergeCell ref="A393:C393"/>
    <mergeCell ref="A394:C394"/>
    <mergeCell ref="A371:C371"/>
    <mergeCell ref="A372:C372"/>
    <mergeCell ref="A373:C373"/>
    <mergeCell ref="A374:C374"/>
    <mergeCell ref="A378:C378"/>
    <mergeCell ref="A379:C379"/>
    <mergeCell ref="A404:C404"/>
    <mergeCell ref="A410:C410"/>
    <mergeCell ref="A411:C411"/>
    <mergeCell ref="A412:C412"/>
    <mergeCell ref="A416:C416"/>
    <mergeCell ref="A417:C417"/>
    <mergeCell ref="A395:C395"/>
    <mergeCell ref="A399:C399"/>
    <mergeCell ref="A400:C400"/>
    <mergeCell ref="A401:C401"/>
    <mergeCell ref="A402:C402"/>
    <mergeCell ref="A403:C403"/>
    <mergeCell ref="A430:C430"/>
    <mergeCell ref="A434:C434"/>
    <mergeCell ref="A435:C435"/>
    <mergeCell ref="A436:C436"/>
    <mergeCell ref="A437:C437"/>
    <mergeCell ref="A447:C447"/>
    <mergeCell ref="A418:C418"/>
    <mergeCell ref="A422:C422"/>
    <mergeCell ref="A423:C423"/>
    <mergeCell ref="A424:C424"/>
    <mergeCell ref="A428:C428"/>
    <mergeCell ref="A429:C429"/>
    <mergeCell ref="A462:G462"/>
    <mergeCell ref="A463:C463"/>
    <mergeCell ref="A465:J465"/>
    <mergeCell ref="A466:J466"/>
    <mergeCell ref="A467:J467"/>
    <mergeCell ref="B469:C469"/>
    <mergeCell ref="A448:C448"/>
    <mergeCell ref="A449:C449"/>
    <mergeCell ref="A450:C450"/>
    <mergeCell ref="A451:C451"/>
    <mergeCell ref="A458:J458"/>
    <mergeCell ref="A461:I461"/>
    <mergeCell ref="D468:E468"/>
    <mergeCell ref="B488:C488"/>
    <mergeCell ref="B489:C489"/>
    <mergeCell ref="B482:C482"/>
    <mergeCell ref="B483:C483"/>
    <mergeCell ref="B484:C484"/>
    <mergeCell ref="B485:C485"/>
    <mergeCell ref="B487:C487"/>
    <mergeCell ref="B470:C470"/>
    <mergeCell ref="B471:C471"/>
    <mergeCell ref="A473:J473"/>
    <mergeCell ref="A474:J474"/>
    <mergeCell ref="B480:C480"/>
    <mergeCell ref="B481:C481"/>
  </mergeCells>
  <pageMargins left="0.31496062992125984" right="0.31496062992125984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2"/>
  <sheetViews>
    <sheetView tabSelected="1" workbookViewId="0">
      <selection activeCell="I27" sqref="I27"/>
    </sheetView>
  </sheetViews>
  <sheetFormatPr defaultRowHeight="15.75"/>
  <cols>
    <col min="1" max="1" width="4.125" customWidth="1"/>
    <col min="2" max="2" width="8.125" customWidth="1"/>
    <col min="3" max="3" width="10.125" customWidth="1"/>
    <col min="4" max="4" width="9.25" style="321" customWidth="1"/>
    <col min="5" max="5" width="9.375" style="321" customWidth="1"/>
    <col min="6" max="6" width="12" style="327" customWidth="1"/>
    <col min="7" max="7" width="10.25" style="323" customWidth="1"/>
    <col min="8" max="8" width="10.125" style="323" customWidth="1"/>
    <col min="9" max="9" width="3.625" customWidth="1"/>
    <col min="10" max="10" width="3.75" customWidth="1"/>
    <col min="11" max="11" width="4" customWidth="1"/>
    <col min="12" max="12" width="5.125" customWidth="1"/>
    <col min="13" max="1024" width="8.125" customWidth="1"/>
  </cols>
  <sheetData>
    <row r="2" spans="1:12" ht="18">
      <c r="A2" s="442" t="s">
        <v>124</v>
      </c>
      <c r="B2" s="443"/>
      <c r="C2" s="443"/>
    </row>
    <row r="3" spans="1:12" ht="15.75" customHeight="1">
      <c r="E3" s="444" t="s">
        <v>279</v>
      </c>
      <c r="F3" s="444"/>
      <c r="G3" s="444"/>
    </row>
    <row r="4" spans="1:12" ht="15.75" customHeight="1">
      <c r="B4" s="445" t="s">
        <v>317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15.75" customHeight="1">
      <c r="B5" s="446" t="s">
        <v>280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</row>
    <row r="6" spans="1:12" ht="58.5">
      <c r="B6" s="338" t="s">
        <v>47</v>
      </c>
      <c r="C6" s="339" t="s">
        <v>48</v>
      </c>
      <c r="D6" s="262" t="s">
        <v>286</v>
      </c>
      <c r="E6" s="262" t="s">
        <v>287</v>
      </c>
      <c r="F6" s="224" t="s">
        <v>290</v>
      </c>
      <c r="G6" s="105" t="s">
        <v>291</v>
      </c>
      <c r="H6" s="106" t="s">
        <v>292</v>
      </c>
      <c r="I6" s="218" t="s">
        <v>277</v>
      </c>
      <c r="J6" s="218" t="s">
        <v>278</v>
      </c>
      <c r="K6" s="218" t="s">
        <v>271</v>
      </c>
      <c r="L6" s="218" t="s">
        <v>272</v>
      </c>
    </row>
    <row r="7" spans="1:12">
      <c r="A7" s="447" t="s">
        <v>51</v>
      </c>
      <c r="B7" s="448"/>
      <c r="C7" s="449"/>
      <c r="D7" s="315">
        <v>1036536.26</v>
      </c>
      <c r="E7" s="315">
        <v>2259600</v>
      </c>
      <c r="F7" s="331">
        <f>SUM(F8+F12)</f>
        <v>2163437</v>
      </c>
      <c r="G7" s="332">
        <f t="shared" ref="G7:H7" si="0">SUM(G8+G12)</f>
        <v>2083167.94</v>
      </c>
      <c r="H7" s="332">
        <f t="shared" si="0"/>
        <v>2050907.9994999999</v>
      </c>
      <c r="I7" s="219">
        <f>E7/D7*100</f>
        <v>217.99526820219489</v>
      </c>
      <c r="J7" s="219">
        <f t="shared" ref="J7:L22" si="1">F7/E7*100</f>
        <v>95.744246769339696</v>
      </c>
      <c r="K7" s="219">
        <f t="shared" si="1"/>
        <v>96.28974358855838</v>
      </c>
      <c r="L7" s="219">
        <f t="shared" si="1"/>
        <v>98.451399914497529</v>
      </c>
    </row>
    <row r="8" spans="1:12">
      <c r="A8" s="434" t="s">
        <v>52</v>
      </c>
      <c r="B8" s="434"/>
      <c r="C8" s="434"/>
      <c r="D8" s="317">
        <v>6428.97</v>
      </c>
      <c r="E8" s="318">
        <v>10400</v>
      </c>
      <c r="F8" s="324">
        <f>F9</f>
        <v>10600</v>
      </c>
      <c r="G8" s="216">
        <f>G9</f>
        <v>10600</v>
      </c>
      <c r="H8" s="216">
        <f>H9</f>
        <v>10600</v>
      </c>
      <c r="I8" s="220">
        <f t="shared" ref="I8:I22" si="2">E8/D8*100</f>
        <v>161.76774817739076</v>
      </c>
      <c r="J8" s="220">
        <f t="shared" si="1"/>
        <v>101.92307692307692</v>
      </c>
      <c r="K8" s="220">
        <f t="shared" si="1"/>
        <v>100</v>
      </c>
      <c r="L8" s="220">
        <f t="shared" si="1"/>
        <v>100</v>
      </c>
    </row>
    <row r="9" spans="1:12" ht="15" customHeight="1">
      <c r="A9" s="35">
        <v>3</v>
      </c>
      <c r="B9" s="450" t="s">
        <v>294</v>
      </c>
      <c r="C9" s="450"/>
      <c r="D9" s="340">
        <v>6428.97</v>
      </c>
      <c r="E9" s="340">
        <v>10400</v>
      </c>
      <c r="F9" s="341">
        <f t="shared" ref="F9:H9" si="3">SUM(F10:F11)</f>
        <v>10600</v>
      </c>
      <c r="G9" s="342">
        <f t="shared" si="3"/>
        <v>10600</v>
      </c>
      <c r="H9" s="342">
        <f t="shared" si="3"/>
        <v>10600</v>
      </c>
      <c r="I9" s="343">
        <f t="shared" si="2"/>
        <v>161.76774817739076</v>
      </c>
      <c r="J9" s="343">
        <f t="shared" si="1"/>
        <v>101.92307692307692</v>
      </c>
      <c r="K9" s="343">
        <f t="shared" si="1"/>
        <v>100</v>
      </c>
      <c r="L9" s="343">
        <f t="shared" si="1"/>
        <v>100</v>
      </c>
    </row>
    <row r="10" spans="1:12" ht="14.25" customHeight="1">
      <c r="A10" s="37">
        <v>32</v>
      </c>
      <c r="B10" s="451" t="s">
        <v>66</v>
      </c>
      <c r="C10" s="451"/>
      <c r="D10" s="319">
        <v>5168.1099999999997</v>
      </c>
      <c r="E10" s="319">
        <v>8700</v>
      </c>
      <c r="F10" s="325">
        <f>'Posebni dio'!F14</f>
        <v>8800</v>
      </c>
      <c r="G10" s="322">
        <f>'Posebni dio'!G14</f>
        <v>8800</v>
      </c>
      <c r="H10" s="322">
        <f>'Posebni dio'!H14</f>
        <v>8800</v>
      </c>
      <c r="I10" s="314">
        <f t="shared" si="2"/>
        <v>168.34007016104536</v>
      </c>
      <c r="J10" s="314">
        <f t="shared" si="1"/>
        <v>101.14942528735634</v>
      </c>
      <c r="K10" s="314">
        <f t="shared" si="1"/>
        <v>100</v>
      </c>
      <c r="L10" s="314">
        <f t="shared" si="1"/>
        <v>100</v>
      </c>
    </row>
    <row r="11" spans="1:12" ht="14.25" customHeight="1">
      <c r="A11" s="37">
        <v>38</v>
      </c>
      <c r="B11" s="440" t="s">
        <v>83</v>
      </c>
      <c r="C11" s="441"/>
      <c r="D11" s="319">
        <v>1260.8699999999999</v>
      </c>
      <c r="E11" s="319">
        <v>1700</v>
      </c>
      <c r="F11" s="325">
        <f>'Posebni dio'!F23</f>
        <v>1800</v>
      </c>
      <c r="G11" s="322">
        <f>'Posebni dio'!G23</f>
        <v>1800</v>
      </c>
      <c r="H11" s="322">
        <f>'Posebni dio'!H23</f>
        <v>1800</v>
      </c>
      <c r="I11" s="314">
        <f t="shared" si="2"/>
        <v>134.82753971464149</v>
      </c>
      <c r="J11" s="314">
        <f t="shared" si="1"/>
        <v>105.88235294117648</v>
      </c>
      <c r="K11" s="314">
        <f t="shared" si="1"/>
        <v>100</v>
      </c>
      <c r="L11" s="314">
        <f t="shared" si="1"/>
        <v>100</v>
      </c>
    </row>
    <row r="12" spans="1:12">
      <c r="A12" s="435" t="s">
        <v>147</v>
      </c>
      <c r="B12" s="454"/>
      <c r="C12" s="455"/>
      <c r="D12" s="320">
        <v>1030107.29</v>
      </c>
      <c r="E12" s="320">
        <v>2249200</v>
      </c>
      <c r="F12" s="326">
        <f>F13+F20</f>
        <v>2152837</v>
      </c>
      <c r="G12" s="217">
        <f t="shared" ref="G12:H12" si="4">G13+G20</f>
        <v>2072567.94</v>
      </c>
      <c r="H12" s="217">
        <f t="shared" si="4"/>
        <v>2040307.9994999999</v>
      </c>
      <c r="I12" s="221">
        <f t="shared" si="2"/>
        <v>218.34618799756288</v>
      </c>
      <c r="J12" s="221">
        <f t="shared" si="1"/>
        <v>95.715676685043576</v>
      </c>
      <c r="K12" s="221">
        <f t="shared" si="1"/>
        <v>96.271475267286846</v>
      </c>
      <c r="L12" s="221">
        <f t="shared" si="1"/>
        <v>98.443479710489001</v>
      </c>
    </row>
    <row r="13" spans="1:12" ht="19.5" customHeight="1">
      <c r="A13" s="35">
        <v>3</v>
      </c>
      <c r="B13" s="456" t="s">
        <v>294</v>
      </c>
      <c r="C13" s="457"/>
      <c r="D13" s="340">
        <v>540115.55000000005</v>
      </c>
      <c r="E13" s="340">
        <v>782000</v>
      </c>
      <c r="F13" s="341">
        <f t="shared" ref="F13:H13" si="5">SUM(F14:F19)</f>
        <v>754927</v>
      </c>
      <c r="G13" s="342">
        <f t="shared" si="5"/>
        <v>754766</v>
      </c>
      <c r="H13" s="342">
        <f t="shared" si="5"/>
        <v>754805.01949999994</v>
      </c>
      <c r="I13" s="343">
        <f t="shared" si="2"/>
        <v>144.78383375557323</v>
      </c>
      <c r="J13" s="343">
        <f t="shared" si="1"/>
        <v>96.537979539641938</v>
      </c>
      <c r="K13" s="343">
        <f t="shared" si="1"/>
        <v>99.978673434649963</v>
      </c>
      <c r="L13" s="343">
        <f t="shared" si="1"/>
        <v>100.00516974797486</v>
      </c>
    </row>
    <row r="14" spans="1:12" ht="13.5" customHeight="1">
      <c r="A14" s="37">
        <v>31</v>
      </c>
      <c r="B14" s="452" t="s">
        <v>295</v>
      </c>
      <c r="C14" s="453"/>
      <c r="D14" s="319">
        <v>76785.919999999998</v>
      </c>
      <c r="E14" s="319">
        <v>217230</v>
      </c>
      <c r="F14" s="325">
        <f>'Posebni dio'!F33+'Posebni dio'!F73+'Posebni dio'!F439</f>
        <v>201420</v>
      </c>
      <c r="G14" s="322">
        <f>'Posebni dio'!G33+'Posebni dio'!G73+'Posebni dio'!G439</f>
        <v>201459</v>
      </c>
      <c r="H14" s="322">
        <f>'Posebni dio'!H33+'Posebni dio'!H73+'Posebni dio'!H439</f>
        <v>201498.01949999999</v>
      </c>
      <c r="I14" s="314">
        <f t="shared" si="2"/>
        <v>282.90342812849019</v>
      </c>
      <c r="J14" s="314">
        <f t="shared" si="1"/>
        <v>92.721999723795051</v>
      </c>
      <c r="K14" s="314">
        <f t="shared" si="1"/>
        <v>100.01936252606494</v>
      </c>
      <c r="L14" s="314">
        <f t="shared" si="1"/>
        <v>100.01936845710541</v>
      </c>
    </row>
    <row r="15" spans="1:12" ht="15" customHeight="1">
      <c r="A15" s="37">
        <v>32</v>
      </c>
      <c r="B15" s="452" t="s">
        <v>66</v>
      </c>
      <c r="C15" s="453"/>
      <c r="D15" s="319">
        <v>321579.76</v>
      </c>
      <c r="E15" s="319">
        <v>375050</v>
      </c>
      <c r="F15" s="325">
        <f>'Posebni dio'!F37+'Posebni dio'!F54+'Posebni dio'!F65+'Posebni dio'!F77+'Posebni dio'!F111+'Posebni dio'!F118+'Posebni dio'!F126+'Posebni dio'!F133+'Posebni dio'!F142+'Posebni dio'!F149+'Posebni dio'!F188+'Posebni dio'!F232+'Posebni dio'!F248+'Posebni dio'!F278+'Posebni dio'!F339+'Posebni dio'!F356+'Posebni dio'!F388+'Posebni dio'!F443</f>
        <v>352707</v>
      </c>
      <c r="G15" s="322">
        <f>'Posebni dio'!G37+'Posebni dio'!G54+'Posebni dio'!G65+'Posebni dio'!G77+'Posebni dio'!G111+'Posebni dio'!G118+'Posebni dio'!G126+'Posebni dio'!G133+'Posebni dio'!G142+'Posebni dio'!G149+'Posebni dio'!G188+'Posebni dio'!G232+'Posebni dio'!G248+'Posebni dio'!G278+'Posebni dio'!G339+'Posebni dio'!G356+'Posebni dio'!G388+'Posebni dio'!G443</f>
        <v>352507</v>
      </c>
      <c r="H15" s="322">
        <f>'Posebni dio'!H37+'Posebni dio'!H54+'Posebni dio'!H65+'Posebni dio'!H77+'Posebni dio'!H111+'Posebni dio'!H118+'Posebni dio'!H126+'Posebni dio'!H133+'Posebni dio'!H142+'Posebni dio'!H149+'Posebni dio'!H188+'Posebni dio'!H232+'Posebni dio'!H248+'Posebni dio'!H278+'Posebni dio'!H339+'Posebni dio'!H356+'Posebni dio'!H388+'Posebni dio'!H443</f>
        <v>352507</v>
      </c>
      <c r="I15" s="314">
        <f t="shared" si="2"/>
        <v>116.62736485654446</v>
      </c>
      <c r="J15" s="314">
        <f t="shared" si="1"/>
        <v>94.04266097853619</v>
      </c>
      <c r="K15" s="314">
        <f t="shared" si="1"/>
        <v>99.943295710036935</v>
      </c>
      <c r="L15" s="314">
        <f t="shared" si="1"/>
        <v>100</v>
      </c>
    </row>
    <row r="16" spans="1:12" ht="19.5" customHeight="1">
      <c r="A16" s="37">
        <v>34</v>
      </c>
      <c r="B16" s="452" t="s">
        <v>296</v>
      </c>
      <c r="C16" s="453"/>
      <c r="D16" s="319">
        <v>1277.2</v>
      </c>
      <c r="E16" s="319">
        <v>1600</v>
      </c>
      <c r="F16" s="325">
        <f>'Posebni dio'!F42</f>
        <v>1600</v>
      </c>
      <c r="G16" s="322">
        <f>'Posebni dio'!G42</f>
        <v>1600</v>
      </c>
      <c r="H16" s="322">
        <f>'Posebni dio'!H42</f>
        <v>1600</v>
      </c>
      <c r="I16" s="314">
        <f t="shared" si="2"/>
        <v>125.2740369558409</v>
      </c>
      <c r="J16" s="314">
        <f t="shared" si="1"/>
        <v>100</v>
      </c>
      <c r="K16" s="314">
        <f t="shared" si="1"/>
        <v>100</v>
      </c>
      <c r="L16" s="314">
        <f t="shared" si="1"/>
        <v>100</v>
      </c>
    </row>
    <row r="17" spans="1:12" ht="32.25" customHeight="1">
      <c r="A17" s="37">
        <v>36</v>
      </c>
      <c r="B17" s="452" t="s">
        <v>297</v>
      </c>
      <c r="C17" s="453"/>
      <c r="D17" s="319">
        <v>10886.63</v>
      </c>
      <c r="E17" s="319">
        <v>10900</v>
      </c>
      <c r="F17" s="325">
        <f>'Posebni dio'!F211+'Posebni dio'!F256+'Posebni dio'!F264</f>
        <v>12700</v>
      </c>
      <c r="G17" s="322">
        <f>'Posebni dio'!G211+'Posebni dio'!G256+'Posebni dio'!G264</f>
        <v>12700</v>
      </c>
      <c r="H17" s="322">
        <f>'Posebni dio'!H211+'Posebni dio'!H256+'Posebni dio'!H264</f>
        <v>12700</v>
      </c>
      <c r="I17" s="314">
        <f t="shared" si="2"/>
        <v>100.12281119134205</v>
      </c>
      <c r="J17" s="314">
        <f t="shared" si="1"/>
        <v>116.51376146788989</v>
      </c>
      <c r="K17" s="314">
        <f t="shared" si="1"/>
        <v>100</v>
      </c>
      <c r="L17" s="314">
        <f t="shared" si="1"/>
        <v>100</v>
      </c>
    </row>
    <row r="18" spans="1:12" ht="24.75" customHeight="1">
      <c r="A18" s="37">
        <v>37</v>
      </c>
      <c r="B18" s="452" t="s">
        <v>298</v>
      </c>
      <c r="C18" s="453"/>
      <c r="D18" s="319">
        <v>79140.58</v>
      </c>
      <c r="E18" s="319">
        <v>103550</v>
      </c>
      <c r="F18" s="325">
        <f>'Posebni dio'!F240+'Posebni dio'!F262+'Posebni dio'!F287+'Posebni dio'!F406+'Posebni dio'!F414+'Posebni dio'!F426+'Posebni dio'!F432</f>
        <v>104100</v>
      </c>
      <c r="G18" s="322">
        <f>'Posebni dio'!G240+'Posebni dio'!G262+'Posebni dio'!G287+'Posebni dio'!G406+'Posebni dio'!G414+'Posebni dio'!G426+'Posebni dio'!G432</f>
        <v>104100</v>
      </c>
      <c r="H18" s="322">
        <f>'Posebni dio'!H240+'Posebni dio'!H262+'Posebni dio'!H287+'Posebni dio'!H406+'Posebni dio'!H414+'Posebni dio'!H426+'Posebni dio'!H432</f>
        <v>104100</v>
      </c>
      <c r="I18" s="314">
        <f t="shared" si="2"/>
        <v>130.84311487229434</v>
      </c>
      <c r="J18" s="314">
        <f t="shared" si="1"/>
        <v>100.53114437469821</v>
      </c>
      <c r="K18" s="314">
        <f t="shared" si="1"/>
        <v>100</v>
      </c>
      <c r="L18" s="314">
        <f t="shared" si="1"/>
        <v>100</v>
      </c>
    </row>
    <row r="19" spans="1:12" ht="18" customHeight="1">
      <c r="A19" s="37">
        <v>38</v>
      </c>
      <c r="B19" s="452" t="s">
        <v>83</v>
      </c>
      <c r="C19" s="453"/>
      <c r="D19" s="319">
        <v>50445.45</v>
      </c>
      <c r="E19" s="319">
        <v>73670</v>
      </c>
      <c r="F19" s="325">
        <f>'Posebni dio'!F48+'Posebni dio'!F304+'Posebni dio'!F310+'Posebni dio'!F316+'Posebni dio'!F323+'Posebni dio'!F329+'Posebni dio'!F337+'Posebni dio'!F354+'Posebni dio'!F363+'Posebni dio'!F391+'Posebni dio'!F397+'Posebni dio'!F408+'Posebni dio'!F420</f>
        <v>82400</v>
      </c>
      <c r="G19" s="322">
        <f>'Posebni dio'!G48+'Posebni dio'!G304+'Posebni dio'!G310+'Posebni dio'!G316+'Posebni dio'!G323+'Posebni dio'!G329+'Posebni dio'!G337+'Posebni dio'!G354+'Posebni dio'!G363+'Posebni dio'!G391+'Posebni dio'!G397+'Posebni dio'!G408+'Posebni dio'!G420</f>
        <v>82400</v>
      </c>
      <c r="H19" s="322">
        <f>'Posebni dio'!H48+'Posebni dio'!H304+'Posebni dio'!H310+'Posebni dio'!H316+'Posebni dio'!H323+'Posebni dio'!H329+'Posebni dio'!H337+'Posebni dio'!H354+'Posebni dio'!H363+'Posebni dio'!H391+'Posebni dio'!H397+'Posebni dio'!H408+'Posebni dio'!H420</f>
        <v>82400</v>
      </c>
      <c r="I19" s="314">
        <f t="shared" si="2"/>
        <v>146.03893909163267</v>
      </c>
      <c r="J19" s="314">
        <f t="shared" si="1"/>
        <v>111.85014252748744</v>
      </c>
      <c r="K19" s="314">
        <f t="shared" si="1"/>
        <v>100</v>
      </c>
      <c r="L19" s="314">
        <f t="shared" si="1"/>
        <v>100</v>
      </c>
    </row>
    <row r="20" spans="1:12" ht="26.25" customHeight="1">
      <c r="A20" s="35">
        <v>4</v>
      </c>
      <c r="B20" s="456" t="s">
        <v>74</v>
      </c>
      <c r="C20" s="457"/>
      <c r="D20" s="340">
        <v>489991.74</v>
      </c>
      <c r="E20" s="340">
        <v>1467200</v>
      </c>
      <c r="F20" s="341">
        <f t="shared" ref="F20:H20" si="6">SUM(F21:F22)</f>
        <v>1397910</v>
      </c>
      <c r="G20" s="342">
        <f t="shared" si="6"/>
        <v>1317801.94</v>
      </c>
      <c r="H20" s="342">
        <f t="shared" si="6"/>
        <v>1285502.98</v>
      </c>
      <c r="I20" s="343">
        <f t="shared" si="2"/>
        <v>299.43361902386357</v>
      </c>
      <c r="J20" s="343">
        <f t="shared" si="1"/>
        <v>95.277399127589973</v>
      </c>
      <c r="K20" s="343">
        <f t="shared" si="1"/>
        <v>94.269440808063464</v>
      </c>
      <c r="L20" s="343">
        <f t="shared" si="1"/>
        <v>97.549027739327812</v>
      </c>
    </row>
    <row r="21" spans="1:12" ht="35.25" customHeight="1">
      <c r="A21" s="344">
        <v>42</v>
      </c>
      <c r="B21" s="458" t="s">
        <v>299</v>
      </c>
      <c r="C21" s="459"/>
      <c r="D21" s="319">
        <v>351671.57</v>
      </c>
      <c r="E21" s="319">
        <v>1267420</v>
      </c>
      <c r="F21" s="325">
        <f>'Posebni dio'!F82+'Posebni dio'!F89+'Posebni dio'!F100+'Posebni dio'!F136+'Posebni dio'!F160+'Posebni dio'!F169+'Posebni dio'!F179+'Posebni dio'!F191+'Posebni dio'!F200+'Posebni dio'!F208+'Posebni dio'!F222+'Posebni dio'!F271+'Posebni dio'!F294+'Posebni dio'!F369+'Posebni dio'!F376+'Posebni dio'!F382+'Posebni dio'!F453</f>
        <v>1139798</v>
      </c>
      <c r="G21" s="322">
        <f>'Posebni dio'!G82+'Posebni dio'!G89+'Posebni dio'!G100+'Posebni dio'!G136+'Posebni dio'!G160+'Posebni dio'!G169+'Posebni dio'!G179+'Posebni dio'!G191+'Posebni dio'!G200+'Posebni dio'!G208+'Posebni dio'!G222+'Posebni dio'!G271+'Posebni dio'!G294+'Posebni dio'!G369+'Posebni dio'!G376+'Posebni dio'!G382+'Posebni dio'!G453</f>
        <v>1139689.94</v>
      </c>
      <c r="H21" s="322">
        <f>'Posebni dio'!H82+'Posebni dio'!H89+'Posebni dio'!H100+'Posebni dio'!H136+'Posebni dio'!H160+'Posebni dio'!H169+'Posebni dio'!H179+'Posebni dio'!H191+'Posebni dio'!H200+'Posebni dio'!H208+'Posebni dio'!H222+'Posebni dio'!H271+'Posebni dio'!H294+'Posebni dio'!H369+'Posebni dio'!H376+'Posebni dio'!H382+'Posebni dio'!H453-20776.81</f>
        <v>1107390.98</v>
      </c>
      <c r="I21" s="314">
        <f t="shared" si="2"/>
        <v>360.39876638307726</v>
      </c>
      <c r="J21" s="314">
        <f t="shared" si="1"/>
        <v>89.930567609789975</v>
      </c>
      <c r="K21" s="314">
        <f t="shared" si="1"/>
        <v>99.990519372730958</v>
      </c>
      <c r="L21" s="314">
        <f t="shared" si="1"/>
        <v>97.165987092945656</v>
      </c>
    </row>
    <row r="22" spans="1:12" ht="24" customHeight="1">
      <c r="A22" s="37">
        <v>45</v>
      </c>
      <c r="B22" s="452" t="s">
        <v>300</v>
      </c>
      <c r="C22" s="453"/>
      <c r="D22" s="319">
        <v>138320.17000000001</v>
      </c>
      <c r="E22" s="319">
        <v>199780</v>
      </c>
      <c r="F22" s="325">
        <f>'Posebni dio'!F59+'Posebni dio'!F98+'Posebni dio'!F172+'Posebni dio'!F225+'Posebni dio'!F296+'Posebni dio'!F346</f>
        <v>258112</v>
      </c>
      <c r="G22" s="322">
        <f>'Posebni dio'!G59+'Posebni dio'!G98+'Posebni dio'!G172+'Posebni dio'!G225+'Posebni dio'!G296+'Posebni dio'!G346</f>
        <v>178112</v>
      </c>
      <c r="H22" s="322">
        <f>'Posebni dio'!H59+'Posebni dio'!H98+'Posebni dio'!H172+'Posebni dio'!H225+'Posebni dio'!H296+'Posebni dio'!H346</f>
        <v>178112</v>
      </c>
      <c r="I22" s="314">
        <f t="shared" si="2"/>
        <v>144.43302086745555</v>
      </c>
      <c r="J22" s="314">
        <f t="shared" si="1"/>
        <v>129.19811792972268</v>
      </c>
      <c r="K22" s="314">
        <f t="shared" si="1"/>
        <v>69.005702950657081</v>
      </c>
      <c r="L22" s="314">
        <f t="shared" si="1"/>
        <v>100</v>
      </c>
    </row>
  </sheetData>
  <mergeCells count="20">
    <mergeCell ref="B22:C22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1:C11"/>
    <mergeCell ref="A2:C2"/>
    <mergeCell ref="E3:G3"/>
    <mergeCell ref="B4:L4"/>
    <mergeCell ref="B5:L5"/>
    <mergeCell ref="A7:C7"/>
    <mergeCell ref="A8:C8"/>
    <mergeCell ref="B9:C9"/>
    <mergeCell ref="B10:C10"/>
  </mergeCells>
  <pageMargins left="0.70866141732283472" right="0.70866141732283472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9"/>
  <sheetViews>
    <sheetView workbookViewId="0">
      <selection activeCell="H25" sqref="H25"/>
    </sheetView>
  </sheetViews>
  <sheetFormatPr defaultRowHeight="14.25"/>
  <cols>
    <col min="1" max="2" width="8.125" customWidth="1"/>
    <col min="3" max="3" width="40.25" customWidth="1"/>
    <col min="4" max="4" width="8.125" customWidth="1"/>
    <col min="5" max="5" width="9" customWidth="1"/>
    <col min="6" max="6" width="8.5" customWidth="1"/>
    <col min="7" max="7" width="8.875" customWidth="1"/>
    <col min="8" max="8" width="9.125" customWidth="1"/>
    <col min="9" max="9" width="5.5" customWidth="1"/>
    <col min="10" max="10" width="5.125" customWidth="1"/>
    <col min="11" max="12" width="5.25" customWidth="1"/>
    <col min="13" max="1024" width="8.125" customWidth="1"/>
  </cols>
  <sheetData>
    <row r="2" spans="1:12">
      <c r="A2" s="460" t="s">
        <v>124</v>
      </c>
      <c r="B2" s="460"/>
    </row>
    <row r="3" spans="1:12" ht="15">
      <c r="C3" s="461" t="s">
        <v>279</v>
      </c>
      <c r="D3" s="461"/>
      <c r="E3" s="461"/>
      <c r="F3" s="461"/>
      <c r="G3" s="461"/>
      <c r="H3" s="461"/>
      <c r="I3" s="461"/>
      <c r="J3" s="461"/>
      <c r="K3" s="461"/>
      <c r="L3" s="461"/>
    </row>
    <row r="4" spans="1:12">
      <c r="B4" s="445" t="s">
        <v>318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>
      <c r="B5" s="446" t="s">
        <v>285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</row>
    <row r="6" spans="1:12" ht="31.5">
      <c r="B6" s="338" t="s">
        <v>47</v>
      </c>
      <c r="C6" s="339" t="s">
        <v>48</v>
      </c>
      <c r="D6" s="262" t="s">
        <v>286</v>
      </c>
      <c r="E6" s="262" t="s">
        <v>287</v>
      </c>
      <c r="F6" s="224" t="s">
        <v>163</v>
      </c>
      <c r="G6" s="105" t="s">
        <v>267</v>
      </c>
      <c r="H6" s="106" t="s">
        <v>268</v>
      </c>
      <c r="I6" s="218" t="s">
        <v>277</v>
      </c>
      <c r="J6" s="218" t="s">
        <v>278</v>
      </c>
      <c r="K6" s="218" t="s">
        <v>271</v>
      </c>
      <c r="L6" s="218" t="s">
        <v>272</v>
      </c>
    </row>
    <row r="7" spans="1:12">
      <c r="A7" s="465" t="s">
        <v>51</v>
      </c>
      <c r="B7" s="466"/>
      <c r="C7" s="467"/>
      <c r="D7" s="316">
        <v>1036536.26</v>
      </c>
      <c r="E7" s="315">
        <v>2259600</v>
      </c>
      <c r="F7" s="315">
        <f t="shared" ref="F7:H7" si="0">SUM(F8+F10)</f>
        <v>2163437</v>
      </c>
      <c r="G7" s="315">
        <f t="shared" si="0"/>
        <v>2083167.94</v>
      </c>
      <c r="H7" s="315">
        <f t="shared" si="0"/>
        <v>2050907.9994999999</v>
      </c>
      <c r="I7" s="219">
        <f>E7/D7*100</f>
        <v>217.99526820219489</v>
      </c>
      <c r="J7" s="219">
        <f t="shared" ref="J7:L19" si="1">F7/E7*100</f>
        <v>95.744246769339696</v>
      </c>
      <c r="K7" s="219">
        <f t="shared" si="1"/>
        <v>96.28974358855838</v>
      </c>
      <c r="L7" s="219">
        <f t="shared" si="1"/>
        <v>98.451399914497529</v>
      </c>
    </row>
    <row r="8" spans="1:12" ht="18.75" customHeight="1">
      <c r="A8" s="468" t="s">
        <v>52</v>
      </c>
      <c r="B8" s="469"/>
      <c r="C8" s="470"/>
      <c r="D8" s="267">
        <v>6428.97</v>
      </c>
      <c r="E8" s="267">
        <v>10400</v>
      </c>
      <c r="F8" s="227">
        <f>F9</f>
        <v>10600</v>
      </c>
      <c r="G8" s="110">
        <f>G9</f>
        <v>10600</v>
      </c>
      <c r="H8" s="110">
        <f>H9</f>
        <v>10600</v>
      </c>
      <c r="I8" s="179">
        <f t="shared" ref="I8:I19" si="2">E8/D8*100</f>
        <v>161.76774817739076</v>
      </c>
      <c r="J8" s="179">
        <f t="shared" si="1"/>
        <v>101.92307692307692</v>
      </c>
      <c r="K8" s="179">
        <f t="shared" si="1"/>
        <v>100</v>
      </c>
      <c r="L8" s="179">
        <f t="shared" si="1"/>
        <v>100</v>
      </c>
    </row>
    <row r="9" spans="1:12">
      <c r="A9" s="471" t="s">
        <v>53</v>
      </c>
      <c r="B9" s="472"/>
      <c r="C9" s="473"/>
      <c r="D9" s="269">
        <v>6428.97</v>
      </c>
      <c r="E9" s="268">
        <v>10400</v>
      </c>
      <c r="F9" s="268">
        <f>'Posebni dio'!F9</f>
        <v>10600</v>
      </c>
      <c r="G9" s="268">
        <f>'Posebni dio'!G9</f>
        <v>10600</v>
      </c>
      <c r="H9" s="268">
        <f>'Posebni dio'!H9</f>
        <v>10600</v>
      </c>
      <c r="I9" s="180">
        <f t="shared" si="2"/>
        <v>161.76774817739076</v>
      </c>
      <c r="J9" s="180">
        <f t="shared" si="1"/>
        <v>101.92307692307692</v>
      </c>
      <c r="K9" s="180">
        <f t="shared" si="1"/>
        <v>100</v>
      </c>
      <c r="L9" s="180">
        <f t="shared" si="1"/>
        <v>100</v>
      </c>
    </row>
    <row r="10" spans="1:12" ht="16.5" customHeight="1">
      <c r="A10" s="468" t="s">
        <v>52</v>
      </c>
      <c r="B10" s="469"/>
      <c r="C10" s="470"/>
      <c r="D10" s="318">
        <f>SUM(D11:D19)</f>
        <v>932403.6599999998</v>
      </c>
      <c r="E10" s="317">
        <v>2249200</v>
      </c>
      <c r="F10" s="317">
        <f t="shared" ref="F10:H10" si="3">SUM(F11:F19)</f>
        <v>2152837</v>
      </c>
      <c r="G10" s="317">
        <f t="shared" si="3"/>
        <v>2072567.94</v>
      </c>
      <c r="H10" s="317">
        <f t="shared" si="3"/>
        <v>2040307.9994999999</v>
      </c>
      <c r="I10" s="220">
        <f t="shared" si="2"/>
        <v>241.22599432953754</v>
      </c>
      <c r="J10" s="220">
        <f t="shared" si="1"/>
        <v>95.715676685043576</v>
      </c>
      <c r="K10" s="220">
        <f t="shared" si="1"/>
        <v>96.271475267286846</v>
      </c>
      <c r="L10" s="220">
        <f t="shared" si="1"/>
        <v>98.443479710489001</v>
      </c>
    </row>
    <row r="11" spans="1:12" ht="16.5" customHeight="1">
      <c r="A11" s="471" t="s">
        <v>61</v>
      </c>
      <c r="B11" s="472"/>
      <c r="C11" s="473"/>
      <c r="D11" s="269">
        <f>'Posebni dio'!D26</f>
        <v>328159.02999999997</v>
      </c>
      <c r="E11" s="269">
        <v>396300</v>
      </c>
      <c r="F11" s="269">
        <f>'Posebni dio'!F26</f>
        <v>441460</v>
      </c>
      <c r="G11" s="269">
        <f>'Posebni dio'!G26</f>
        <v>361390.94</v>
      </c>
      <c r="H11" s="269">
        <f>'Posebni dio'!H26</f>
        <v>361429.9595</v>
      </c>
      <c r="I11" s="180">
        <f t="shared" si="2"/>
        <v>120.76461830107191</v>
      </c>
      <c r="J11" s="180">
        <f t="shared" si="1"/>
        <v>111.3954075195559</v>
      </c>
      <c r="K11" s="180">
        <f t="shared" si="1"/>
        <v>81.862669324514115</v>
      </c>
      <c r="L11" s="180">
        <f t="shared" si="1"/>
        <v>100.01079703326266</v>
      </c>
    </row>
    <row r="12" spans="1:12">
      <c r="A12" s="471" t="s">
        <v>72</v>
      </c>
      <c r="B12" s="472"/>
      <c r="C12" s="473"/>
      <c r="D12" s="334">
        <f>'Posebni dio'!D103</f>
        <v>401372.83</v>
      </c>
      <c r="E12" s="291">
        <v>1225290</v>
      </c>
      <c r="F12" s="291">
        <f>'Posebni dio'!F103</f>
        <v>1138818</v>
      </c>
      <c r="G12" s="291">
        <f>'Posebni dio'!G103</f>
        <v>1138818</v>
      </c>
      <c r="H12" s="291">
        <f>'Posebni dio'!H103-20776.81</f>
        <v>1106519.04</v>
      </c>
      <c r="I12" s="180">
        <f t="shared" si="2"/>
        <v>305.27477407975022</v>
      </c>
      <c r="J12" s="180">
        <f t="shared" si="1"/>
        <v>92.942731924687223</v>
      </c>
      <c r="K12" s="180">
        <f t="shared" si="1"/>
        <v>100</v>
      </c>
      <c r="L12" s="180">
        <f t="shared" si="1"/>
        <v>97.163817221013375</v>
      </c>
    </row>
    <row r="13" spans="1:12">
      <c r="A13" s="474" t="s">
        <v>84</v>
      </c>
      <c r="B13" s="475"/>
      <c r="C13" s="476"/>
      <c r="D13" s="335">
        <f>'Posebni dio'!D215</f>
        <v>57674.57</v>
      </c>
      <c r="E13" s="300">
        <v>114830</v>
      </c>
      <c r="F13" s="300">
        <f>'Posebni dio'!F215</f>
        <v>128367</v>
      </c>
      <c r="G13" s="300">
        <f>'Posebni dio'!G215</f>
        <v>128367</v>
      </c>
      <c r="H13" s="300">
        <f>'Posebni dio'!H215</f>
        <v>128367</v>
      </c>
      <c r="I13" s="180">
        <f t="shared" si="2"/>
        <v>199.09988058861992</v>
      </c>
      <c r="J13" s="180">
        <f t="shared" si="1"/>
        <v>111.7887311678133</v>
      </c>
      <c r="K13" s="180">
        <f t="shared" si="1"/>
        <v>100</v>
      </c>
      <c r="L13" s="180">
        <f t="shared" si="1"/>
        <v>100</v>
      </c>
    </row>
    <row r="14" spans="1:12">
      <c r="A14" s="474" t="s">
        <v>88</v>
      </c>
      <c r="B14" s="475"/>
      <c r="C14" s="476"/>
      <c r="D14" s="336">
        <f>'Posebni dio'!D250</f>
        <v>40166.94</v>
      </c>
      <c r="E14" s="299">
        <v>74040</v>
      </c>
      <c r="F14" s="299">
        <f>'Posebni dio'!F250</f>
        <v>78422</v>
      </c>
      <c r="G14" s="299">
        <f>'Posebni dio'!G250</f>
        <v>78322</v>
      </c>
      <c r="H14" s="299">
        <f>'Posebni dio'!H250</f>
        <v>78322</v>
      </c>
      <c r="I14" s="180">
        <f t="shared" si="2"/>
        <v>184.33069584090796</v>
      </c>
      <c r="J14" s="180">
        <f t="shared" si="1"/>
        <v>105.9184224743382</v>
      </c>
      <c r="K14" s="180">
        <f t="shared" si="1"/>
        <v>99.872484761929044</v>
      </c>
      <c r="L14" s="180">
        <f t="shared" si="1"/>
        <v>100</v>
      </c>
    </row>
    <row r="15" spans="1:12">
      <c r="A15" s="474" t="s">
        <v>106</v>
      </c>
      <c r="B15" s="475"/>
      <c r="C15" s="476"/>
      <c r="D15" s="336">
        <f>'Posebni dio'!D298</f>
        <v>23129.940000000002</v>
      </c>
      <c r="E15" s="299">
        <v>11990</v>
      </c>
      <c r="F15" s="299">
        <f>'Posebni dio'!F298</f>
        <v>13200</v>
      </c>
      <c r="G15" s="299">
        <f>'Posebni dio'!G298</f>
        <v>13200</v>
      </c>
      <c r="H15" s="299">
        <f>'Posebni dio'!H298</f>
        <v>13200</v>
      </c>
      <c r="I15" s="188">
        <f t="shared" si="2"/>
        <v>51.837575021811553</v>
      </c>
      <c r="J15" s="188">
        <f t="shared" si="1"/>
        <v>110.09174311926606</v>
      </c>
      <c r="K15" s="188">
        <f t="shared" si="1"/>
        <v>100</v>
      </c>
      <c r="L15" s="188">
        <f t="shared" si="1"/>
        <v>100</v>
      </c>
    </row>
    <row r="16" spans="1:12">
      <c r="A16" s="462" t="s">
        <v>109</v>
      </c>
      <c r="B16" s="463"/>
      <c r="C16" s="464"/>
      <c r="D16" s="337">
        <f>'Posebni dio'!D331</f>
        <v>28594.51</v>
      </c>
      <c r="E16" s="306">
        <v>103540</v>
      </c>
      <c r="F16" s="306">
        <f>'Posebni dio'!F331</f>
        <v>108670</v>
      </c>
      <c r="G16" s="306">
        <f>'Posebni dio'!G331</f>
        <v>108670</v>
      </c>
      <c r="H16" s="306">
        <f>'Posebni dio'!H331</f>
        <v>108670</v>
      </c>
      <c r="I16" s="188">
        <f t="shared" si="2"/>
        <v>362.09747955114466</v>
      </c>
      <c r="J16" s="188">
        <f t="shared" si="1"/>
        <v>104.95460691520186</v>
      </c>
      <c r="K16" s="188">
        <f t="shared" si="1"/>
        <v>100</v>
      </c>
      <c r="L16" s="188">
        <f t="shared" si="1"/>
        <v>100</v>
      </c>
    </row>
    <row r="17" spans="1:12">
      <c r="A17" s="462" t="s">
        <v>110</v>
      </c>
      <c r="B17" s="463"/>
      <c r="C17" s="464"/>
      <c r="D17" s="336">
        <f>'Posebni dio'!D348</f>
        <v>17127.63</v>
      </c>
      <c r="E17" s="299">
        <v>113920</v>
      </c>
      <c r="F17" s="299">
        <f>'Posebni dio'!F348</f>
        <v>68300</v>
      </c>
      <c r="G17" s="299">
        <f>'Posebni dio'!G348</f>
        <v>68200</v>
      </c>
      <c r="H17" s="299">
        <f>'Posebni dio'!H348</f>
        <v>68200</v>
      </c>
      <c r="I17" s="180">
        <f t="shared" si="2"/>
        <v>665.12412984166508</v>
      </c>
      <c r="J17" s="180">
        <f t="shared" si="1"/>
        <v>59.954353932584269</v>
      </c>
      <c r="K17" s="180">
        <f t="shared" si="1"/>
        <v>99.853587115666173</v>
      </c>
      <c r="L17" s="180">
        <f t="shared" si="1"/>
        <v>100</v>
      </c>
    </row>
    <row r="18" spans="1:12">
      <c r="A18" s="474" t="s">
        <v>114</v>
      </c>
      <c r="B18" s="475"/>
      <c r="C18" s="476"/>
      <c r="D18" s="336">
        <f>'Posebni dio'!D399</f>
        <v>36178.21</v>
      </c>
      <c r="E18" s="299">
        <v>209290</v>
      </c>
      <c r="F18" s="299">
        <f>'Posebni dio'!F399</f>
        <v>175600</v>
      </c>
      <c r="G18" s="299">
        <f>'Posebni dio'!G399</f>
        <v>175600</v>
      </c>
      <c r="H18" s="299">
        <f>'Posebni dio'!H399</f>
        <v>175600</v>
      </c>
      <c r="I18" s="188">
        <f t="shared" si="2"/>
        <v>578.497388345084</v>
      </c>
      <c r="J18" s="188">
        <f t="shared" si="1"/>
        <v>83.902718715657699</v>
      </c>
      <c r="K18" s="188">
        <f t="shared" si="1"/>
        <v>100</v>
      </c>
      <c r="L18" s="188">
        <f t="shared" si="1"/>
        <v>100</v>
      </c>
    </row>
    <row r="19" spans="1:12" ht="15.75">
      <c r="A19" s="477" t="s">
        <v>284</v>
      </c>
      <c r="B19" s="478"/>
      <c r="C19" s="479"/>
      <c r="D19" s="284">
        <f t="shared" ref="D19" si="4">SUM(D20)</f>
        <v>0</v>
      </c>
      <c r="E19" s="284">
        <v>0</v>
      </c>
      <c r="F19" s="238">
        <f>SUM(F20)</f>
        <v>0</v>
      </c>
      <c r="G19" s="119">
        <f>SUM(G20)</f>
        <v>0</v>
      </c>
      <c r="H19" s="119">
        <f>SUM(H20)</f>
        <v>0</v>
      </c>
      <c r="I19" s="188" t="e">
        <f t="shared" si="2"/>
        <v>#DIV/0!</v>
      </c>
      <c r="J19" s="188" t="e">
        <f t="shared" si="1"/>
        <v>#DIV/0!</v>
      </c>
      <c r="K19" s="188" t="e">
        <f t="shared" si="1"/>
        <v>#DIV/0!</v>
      </c>
      <c r="L19" s="188" t="e">
        <f t="shared" si="1"/>
        <v>#DIV/0!</v>
      </c>
    </row>
  </sheetData>
  <mergeCells count="17">
    <mergeCell ref="A17:C17"/>
    <mergeCell ref="A18:C18"/>
    <mergeCell ref="A19:C19"/>
    <mergeCell ref="A11:C11"/>
    <mergeCell ref="A12:C12"/>
    <mergeCell ref="A13:C13"/>
    <mergeCell ref="A14:C14"/>
    <mergeCell ref="A15:C15"/>
    <mergeCell ref="A2:B2"/>
    <mergeCell ref="C3:L3"/>
    <mergeCell ref="B4:L4"/>
    <mergeCell ref="B5:L5"/>
    <mergeCell ref="A16:C16"/>
    <mergeCell ref="A7:C7"/>
    <mergeCell ref="A10:C10"/>
    <mergeCell ref="A9:C9"/>
    <mergeCell ref="A8:C8"/>
  </mergeCells>
  <pageMargins left="0.31496062992125984" right="0.31496062992125984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 klasifikacija</vt:lpstr>
      <vt:lpstr>Funkcijska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2024-01-31T08:25:24Z</cp:lastPrinted>
  <dcterms:created xsi:type="dcterms:W3CDTF">2023-01-04T07:45:30Z</dcterms:created>
  <dcterms:modified xsi:type="dcterms:W3CDTF">2024-01-31T08:28:35Z</dcterms:modified>
</cp:coreProperties>
</file>